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Alle\EDM System\Veröffentlichungspflichten\"/>
    </mc:Choice>
  </mc:AlternateContent>
  <xr:revisionPtr revIDLastSave="0" documentId="13_ncr:1_{B3ECC9EA-CD78-46A3-8691-17B7C4B9A6A9}" xr6:coauthVersionLast="36" xr6:coauthVersionMax="36" xr10:uidLastSave="{00000000-0000-0000-0000-000000000000}"/>
  <bookViews>
    <workbookView xWindow="0" yWindow="0" windowWidth="25200" windowHeight="11475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E7" i="17" l="1"/>
  <c r="E6" i="17"/>
  <c r="E5" i="17"/>
  <c r="E4" i="17"/>
  <c r="F15" i="7" l="1"/>
  <c r="F14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G63" i="18" l="1"/>
  <c r="M63" i="18"/>
  <c r="I53" i="18"/>
  <c r="N53" i="18"/>
  <c r="E53" i="18"/>
  <c r="J53" i="18"/>
  <c r="F63" i="18"/>
  <c r="K63" i="18"/>
  <c r="D32" i="18"/>
  <c r="H31" i="18" s="1"/>
  <c r="F53" i="18"/>
  <c r="K53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G31" i="18"/>
  <c r="M31" i="18"/>
  <c r="H53" i="18"/>
  <c r="H63" i="18"/>
  <c r="D24" i="15"/>
  <c r="C23" i="15"/>
  <c r="D66" i="18" l="1"/>
  <c r="I31" i="18"/>
  <c r="N31" i="18"/>
  <c r="L31" i="18"/>
  <c r="F31" i="18"/>
  <c r="K31" i="18"/>
  <c r="J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E55" i="18" s="1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X11" i="7" l="1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N11" i="7"/>
  <c r="L11" i="7"/>
  <c r="H11" i="7"/>
  <c r="L14" i="7"/>
  <c r="K15" i="7"/>
  <c r="P11" i="7"/>
  <c r="I14" i="7"/>
  <c r="H15" i="7"/>
  <c r="P15" i="7"/>
  <c r="M11" i="7"/>
  <c r="K14" i="7"/>
  <c r="O14" i="7"/>
  <c r="J15" i="7"/>
  <c r="N15" i="7"/>
  <c r="O11" i="7"/>
  <c r="J11" i="7"/>
  <c r="H14" i="7"/>
  <c r="P14" i="7"/>
  <c r="O15" i="7"/>
  <c r="K11" i="7"/>
  <c r="M14" i="7"/>
  <c r="L15" i="7"/>
  <c r="I11" i="7"/>
  <c r="F11" i="7"/>
  <c r="M8" i="4"/>
  <c r="M7" i="4"/>
  <c r="C5" i="1"/>
  <c r="D6" i="15"/>
  <c r="D6" i="7"/>
  <c r="Q13" i="7" l="1"/>
  <c r="Q15" i="7"/>
  <c r="Q11" i="7"/>
  <c r="Q12" i="7"/>
  <c r="Q14" i="7"/>
  <c r="C14" i="7"/>
  <c r="C12" i="7"/>
  <c r="C15" i="7"/>
  <c r="C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<sst xmlns="http://schemas.openxmlformats.org/spreadsheetml/2006/main" count="1358" uniqueCount="676">
  <si>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</si>
  <si>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</si>
  <si>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</si>
  <si>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</si>
  <si>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</si>
  <si>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</si>
  <si>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</si>
  <si>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</si>
  <si>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</si>
  <si>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</si>
  <si>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</si>
  <si>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</si>
  <si>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</si>
  <si>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</si>
  <si>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</si>
  <si>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</si>
  <si>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</si>
  <si>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</si>
  <si>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</si>
  <si>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</si>
  <si>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</si>
  <si>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</si>
  <si>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</si>
  <si>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</si>
  <si>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</si>
  <si>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</si>
  <si>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</si>
  <si>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</si>
  <si>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</si>
  <si>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</si>
  <si>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</si>
  <si>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</si>
  <si>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</si>
  <si>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</si>
  <si>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</si>
  <si>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</si>
  <si>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</si>
  <si>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</si>
  <si>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</si>
  <si>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</si>
  <si>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</si>
  <si>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</si>
  <si>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</si>
  <si>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</si>
  <si>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</si>
  <si>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</si>
  <si>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</si>
  <si>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</si>
  <si>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</si>
  <si>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</si>
  <si>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</si>
  <si>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</si>
  <si>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</si>
  <si>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</si>
  <si>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</si>
  <si>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</si>
  <si>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</si>
  <si>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</si>
  <si>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</si>
  <si>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</si>
  <si>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</si>
  <si>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</si>
  <si>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</si>
  <si>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</si>
  <si>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</si>
  <si>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</si>
  <si>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</si>
  <si>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</si>
  <si>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</si>
  <si>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</si>
  <si>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</si>
  <si>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</si>
  <si>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</si>
  <si>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</si>
  <si>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</si>
  <si>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</si>
  <si>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</si>
  <si>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</si>
  <si>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</si>
  <si>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</si>
  <si>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</si>
  <si>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</si>
  <si>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</si>
  <si>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</si>
  <si>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</si>
  <si>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</si>
  <si>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</si>
  <si>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</si>
  <si>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</si>
  <si>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</si>
  <si>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</si>
  <si>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</si>
  <si>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</si>
  <si>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</si>
  <si>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</si>
  <si>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</si>
  <si>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</si>
  <si>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</si>
  <si>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</si>
  <si>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</si>
  <si>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</si>
  <si>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</si>
  <si>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</si>
  <si>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</si>
  <si>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</si>
  <si>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</si>
  <si>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</si>
  <si>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</si>
  <si>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</si>
  <si>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</si>
  <si>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</si>
  <si>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</si>
  <si>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</si>
  <si>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</si>
  <si>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</si>
  <si>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</si>
  <si>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</si>
  <si>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</si>
  <si>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</si>
  <si>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</si>
  <si>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</si>
  <si>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</si>
  <si>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</si>
  <si>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</si>
  <si>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</si>
  <si>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</si>
  <si>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</si>
  <si>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</si>
  <si>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</si>
  <si>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</si>
  <si>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</si>
  <si>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</si>
  <si>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</si>
  <si>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</si>
  <si>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</si>
  <si>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</si>
  <si>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</si>
  <si>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</si>
  <si>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</si>
  <si>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</si>
  <si>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</si>
  <si>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</si>
  <si>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</si>
  <si>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</si>
  <si>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</si>
  <si>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</si>
  <si>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</si>
  <si>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</si>
  <si>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</si>
  <si>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</si>
  <si>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</si>
  <si>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</si>
  <si>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</si>
  <si>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</si>
  <si>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</si>
  <si>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</si>
  <si>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</si>
  <si>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</si>
  <si>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</si>
  <si>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</si>
  <si>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</si>
  <si>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</si>
  <si>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</si>
  <si>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</si>
  <si>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</si>
  <si>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</si>
  <si>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</si>
  <si>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</si>
  <si>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</si>
  <si>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</si>
  <si>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</si>
  <si>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</si>
  <si>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</si>
  <si>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</si>
  <si>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</si>
  <si>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</si>
  <si>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</si>
  <si>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</si>
  <si>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</si>
  <si>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</si>
  <si>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</si>
  <si>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</si>
  <si>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</si>
  <si>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</si>
  <si>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</si>
  <si>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</si>
  <si>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</si>
  <si>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</si>
  <si>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</si>
  <si>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</si>
  <si>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</si>
  <si>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</si>
  <si>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</si>
  <si>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</si>
  <si>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</si>
  <si>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</si>
  <si>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</si>
  <si>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</si>
  <si>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</si>
  <si>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</si>
  <si>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</si>
  <si>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</si>
  <si>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</si>
  <si>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</si>
  <si>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</si>
  <si>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</si>
  <si>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</si>
  <si>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</si>
  <si>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</si>
  <si>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</si>
  <si>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</si>
  <si>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</si>
  <si>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</si>
  <si>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</si>
  <si>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</si>
  <si>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</si>
  <si>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</si>
  <si>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</si>
  <si>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</si>
  <si>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</si>
  <si>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</si>
  <si>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</si>
  <si>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</si>
  <si>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</si>
  <si>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</si>
  <si>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</si>
  <si>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</si>
  <si>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</si>
  <si>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</si>
  <si>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</si>
  <si>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</si>
  <si>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</si>
  <si>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</si>
  <si>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</si>
  <si>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</si>
  <si>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</si>
  <si>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</si>
  <si>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</si>
  <si>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</si>
  <si>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</si>
  <si>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</si>
  <si>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</si>
  <si>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</si>
  <si>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</si>
  <si>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</si>
  <si>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</si>
  <si>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</si>
  <si>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</si>
  <si>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</si>
  <si>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</si>
  <si>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</si>
  <si>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</si>
  <si>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</si>
  <si>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</si>
  <si>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</si>
  <si>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</si>
  <si>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</si>
  <si>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</si>
  <si>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</si>
  <si>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</si>
  <si>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</si>
  <si>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</si>
  <si>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</si>
  <si>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</si>
  <si>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</si>
  <si>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</si>
  <si>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</si>
  <si>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</si>
  <si>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</si>
  <si>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</si>
  <si>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</si>
  <si>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</si>
  <si>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</si>
  <si>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</si>
  <si>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</si>
  <si>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</si>
  <si>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</si>
  <si>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</si>
  <si>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</si>
  <si>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</si>
  <si>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</si>
  <si>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</si>
  <si>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</si>
  <si>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</si>
  <si>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</si>
  <si>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</si>
  <si>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</si>
  <si>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</si>
  <si>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</si>
  <si>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</si>
  <si>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</si>
  <si>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</si>
  <si>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</si>
  <si>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</si>
  <si>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</si>
  <si>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</si>
  <si>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</si>
  <si>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</si>
  <si>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</si>
  <si>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</si>
  <si>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</si>
  <si>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</si>
  <si>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</si>
  <si>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</si>
  <si>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</si>
  <si>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</si>
  <si>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</si>
  <si>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</si>
  <si>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</si>
  <si>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</si>
  <si>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</si>
  <si>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</si>
  <si>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</si>
  <si>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</si>
  <si>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</si>
  <si>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</si>
  <si>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</si>
  <si>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</si>
  <si>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</si>
  <si>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</si>
  <si>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</si>
  <si>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</si>
  <si>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</si>
  <si>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</si>
  <si>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</si>
  <si>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</si>
  <si>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</si>
  <si>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</si>
  <si>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</si>
  <si>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</si>
  <si>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</si>
  <si>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</si>
  <si>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</si>
  <si>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</si>
  <si>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</si>
  <si>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</si>
  <si>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</si>
  <si>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</si>
  <si>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</si>
  <si>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</si>
  <si>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</si>
  <si>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</si>
  <si>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</si>
  <si>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</si>
  <si>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</si>
  <si>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</si>
  <si>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</si>
  <si>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</si>
  <si>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</si>
  <si>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</si>
  <si>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</si>
  <si>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</si>
  <si>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</si>
  <si>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</si>
  <si>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</si>
  <si>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</si>
  <si>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</si>
  <si>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</si>
  <si>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</si>
  <si>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</si>
  <si>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</si>
  <si>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</si>
  <si>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</si>
  <si>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</si>
  <si>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</si>
  <si>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</si>
  <si>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</si>
  <si>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</si>
  <si>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</si>
  <si>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</si>
  <si>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</si>
  <si>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</si>
  <si>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</si>
  <si>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</si>
  <si>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</si>
  <si>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</si>
  <si>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</si>
  <si>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</si>
  <si>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</si>
  <si>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</si>
  <si>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</si>
  <si>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</si>
  <si>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</si>
  <si>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</si>
  <si>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</si>
  <si>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</si>
  <si>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</si>
  <si>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</si>
  <si>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</si>
  <si>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</si>
  <si>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</si>
  <si>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</si>
  <si>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</si>
  <si>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</si>
  <si>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</si>
  <si>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</si>
  <si>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</si>
  <si>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</si>
  <si>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</si>
  <si>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</si>
  <si>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</si>
  <si>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</si>
  <si>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</si>
  <si>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</si>
  <si>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</si>
  <si>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</si>
  <si>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</si>
  <si>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</si>
  <si>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</si>
  <si>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</si>
  <si>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</si>
  <si>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</si>
  <si>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</si>
  <si>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</si>
  <si>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</si>
  <si>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</si>
  <si>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</si>
  <si>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</si>
  <si>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</si>
  <si>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</si>
  <si>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</si>
  <si>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</si>
  <si>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</si>
  <si>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</si>
  <si>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</si>
  <si>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</si>
  <si>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</si>
  <si>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</si>
  <si>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</si>
  <si>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</si>
  <si>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</si>
  <si>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</si>
  <si>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</si>
  <si>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</si>
  <si>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</si>
  <si>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</si>
  <si>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</si>
  <si>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</si>
  <si>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</si>
  <si>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</si>
  <si>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</si>
  <si>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</si>
  <si>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</si>
  <si>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</si>
  <si>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</si>
  <si>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</si>
  <si>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</si>
  <si>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</si>
  <si>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</si>
  <si>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</si>
  <si>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</si>
  <si>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</si>
  <si>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</si>
  <si>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</si>
  <si>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</si>
  <si>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</si>
  <si>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</si>
  <si>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</si>
  <si>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</si>
  <si>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</si>
  <si>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</si>
  <si>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</si>
  <si>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</si>
  <si>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</si>
  <si>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</si>
  <si>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</si>
  <si>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</si>
  <si>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</si>
  <si>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</si>
  <si>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</si>
  <si>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</si>
  <si>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</si>
  <si>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</si>
  <si>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</si>
  <si>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</si>
  <si>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</si>
  <si>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</si>
  <si>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</si>
  <si>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</si>
  <si>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</si>
  <si>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</si>
  <si>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</si>
  <si>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</si>
  <si>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</si>
  <si>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</si>
  <si>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</si>
  <si>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</si>
  <si>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</si>
  <si>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</si>
  <si>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</si>
  <si>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</si>
  <si>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</si>
  <si>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</si>
  <si>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</si>
  <si>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</si>
  <si>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</si>
  <si>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</si>
  <si>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</si>
  <si>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</si>
  <si>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</si>
  <si>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</si>
  <si>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</si>
  <si>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</si>
  <si>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</si>
  <si>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</si>
  <si>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</si>
  <si>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</si>
  <si>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</si>
  <si>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</si>
  <si>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</si>
  <si>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</si>
  <si>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</si>
  <si>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</si>
  <si>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</si>
  <si>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</si>
  <si>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</si>
  <si>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</si>
  <si>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</si>
  <si>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</si>
  <si>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</si>
  <si>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</si>
  <si>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</si>
  <si>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</si>
  <si>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</si>
  <si>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</si>
  <si>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</si>
  <si>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</si>
  <si>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</si>
  <si>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</si>
  <si>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</si>
  <si>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</si>
  <si>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</si>
  <si>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</si>
  <si>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</si>
  <si>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</si>
  <si>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</si>
  <si>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</si>
  <si>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</si>
  <si>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</si>
  <si>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</si>
  <si>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</si>
  <si>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</si>
  <si>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</si>
  <si>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</si>
  <si>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</si>
  <si>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</si>
  <si>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</si>
  <si>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</si>
  <si>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</si>
  <si>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</si>
  <si>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</si>
  <si>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</si>
  <si>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</si>
  <si>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</si>
  <si>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</si>
  <si>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</si>
  <si>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</si>
  <si>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</si>
  <si>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</si>
  <si>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</si>
  <si>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</si>
  <si>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</si>
  <si>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</si>
  <si>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</si>
  <si>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</si>
  <si>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</si>
  <si>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</si>
  <si>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</si>
  <si>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</si>
  <si>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</si>
  <si>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</si>
  <si>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</si>
  <si>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</si>
  <si>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</si>
  <si>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</si>
  <si>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</si>
  <si>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</si>
  <si>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</si>
  <si>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</si>
  <si>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</si>
  <si>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</si>
  <si>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</si>
  <si>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</si>
  <si>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</si>
  <si>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</si>
  <si>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</si>
  <si>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</si>
  <si>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</si>
  <si>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</si>
  <si>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</si>
  <si>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</si>
  <si>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</si>
  <si>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</si>
  <si>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</si>
  <si>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</si>
  <si>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</si>
  <si>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</si>
  <si>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</si>
  <si>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</si>
  <si>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</si>
  <si>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</si>
  <si>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</si>
  <si>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</si>
  <si>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</si>
  <si>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</si>
  <si>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</si>
  <si>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</si>
  <si>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</si>
  <si>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</si>
  <si>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</si>
  <si>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</si>
  <si>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</si>
  <si>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</si>
  <si>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</si>
  <si>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</si>
  <si>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</si>
  <si>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</si>
  <si>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</si>
  <si>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</si>
  <si>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</si>
  <si>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</si>
  <si>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</si>
  <si>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</si>
  <si>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</si>
  <si>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</si>
  <si>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</si>
  <si>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</si>
  <si>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</si>
  <si>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</si>
  <si>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</si>
  <si>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</si>
  <si>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</si>
  <si>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</si>
  <si>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</si>
  <si>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</si>
  <si>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</si>
  <si>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</si>
  <si>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</si>
  <si>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</si>
  <si>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</si>
  <si>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</si>
  <si>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</si>
  <si>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</si>
  <si>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</si>
  <si>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</si>
  <si>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</si>
  <si>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</si>
  <si>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</si>
  <si>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</si>
  <si>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</si>
  <si>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</si>
  <si>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</si>
  <si>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</si>
  <si>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</si>
  <si>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</si>
  <si>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</si>
  <si>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</si>
  <si>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</si>
  <si>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Jülich GmbH</t>
  </si>
  <si>
    <t>9870106800005</t>
  </si>
  <si>
    <t>An der Vogelstange 2a</t>
  </si>
  <si>
    <t>Jülich</t>
  </si>
  <si>
    <t>Guido Schweren</t>
  </si>
  <si>
    <t>edm@stadtwerke-juelich.de</t>
  </si>
  <si>
    <t>02461/625-244</t>
  </si>
  <si>
    <t>Stadtwerke Jülich</t>
  </si>
  <si>
    <t>NCHN701068000000</t>
  </si>
  <si>
    <t>TZ_JUEL</t>
  </si>
  <si>
    <t>Pronosetemperatur der BTU EVU Rechenzentrum GmbH, Leostrasse 31, 40545 Düsseldorf</t>
  </si>
  <si>
    <t>Erkelenz</t>
  </si>
  <si>
    <t>SWJ_HEF</t>
  </si>
  <si>
    <t>SWJ_HMF</t>
  </si>
  <si>
    <t>DE_GHD04</t>
  </si>
  <si>
    <t>Ind.-Koef.</t>
  </si>
  <si>
    <t>J10</t>
  </si>
  <si>
    <t>J20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</si>
</sst>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6000000}"/>
    <cellStyle name="Eingabe 2 2" xfId="129" xr:uid="{00000000-0005-0000-0000-000047000000}"/>
    <cellStyle name="Ergebnis 2" xfId="60" xr:uid="{00000000-0005-0000-0000-000048000000}"/>
    <cellStyle name="Ergebnis 2 2" xfId="136" xr:uid="{00000000-0005-0000-0000-000049000000}"/>
    <cellStyle name="Erklärender Text 2" xfId="61" xr:uid="{00000000-0005-0000-0000-00004A000000}"/>
    <cellStyle name="Erklärender Text 2 2" xfId="135" xr:uid="{00000000-0005-0000-0000-00004B000000}"/>
    <cellStyle name="Euro" xfId="62" xr:uid="{00000000-0005-0000-0000-00004C000000}"/>
    <cellStyle name="Euro 2" xfId="111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6000000}"/>
    <cellStyle name="Warnender Text 2" xfId="108" xr:uid="{00000000-0005-0000-0000-000094000000}"/>
    <cellStyle name="Warnender Text 2 2" xfId="134" xr:uid="{00000000-0005-0000-0000-000095000000}"/>
    <cellStyle name="Zelle überprüfen 2" xfId="109" xr:uid="{00000000-0005-0000-0000-000097000000}"/>
    <cellStyle name="Zelle überprüfen 2 2" xfId="133" xr:uid="{00000000-0005-0000-0000-000098000000}"/>
  </cellStyles>
  <dxfs count="7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M%20System/Gas/Kooperationsvereinbarungen/KoV_VIII/15-06-30_SLP_Gas_Verfahrensspezifische_Parameter_Netzbetreiber_NCHN701068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44287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44287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9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52428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Jülich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0" priority="3">
      <formula>IF(CELL("Zeile",D29)&lt;$D$25+CELL("Zeile",$D$29),1,0)</formula>
    </cfRule>
  </conditionalFormatting>
  <conditionalFormatting sqref="D30:D48">
    <cfRule type="expression" dxfId="69" priority="2">
      <formula>IF(CELL(D30)&lt;$D$27+27,1,0)</formula>
    </cfRule>
  </conditionalFormatting>
  <conditionalFormatting sqref="D29">
    <cfRule type="expression" dxfId="68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Jülich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Jülich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9870106800005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44287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1" t="s">
        <v>666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4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667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67" priority="21">
      <formula>IF($D$11="Gaspool",1,0)</formula>
    </cfRule>
  </conditionalFormatting>
  <conditionalFormatting sqref="D16">
    <cfRule type="expression" dxfId="66" priority="18">
      <formula>IF($D$11="NCG",1,0)</formula>
    </cfRule>
  </conditionalFormatting>
  <conditionalFormatting sqref="D48:D62">
    <cfRule type="expression" dxfId="65" priority="17">
      <formula>IF(CELL("Zeile",D48)&lt;$D$46+CELL("Zeile",$D$48),1,0)</formula>
    </cfRule>
  </conditionalFormatting>
  <conditionalFormatting sqref="D49:D62">
    <cfRule type="expression" dxfId="64" priority="16">
      <formula>IF(CELL(D49)&lt;$D$36+27,1,0)</formula>
    </cfRule>
  </conditionalFormatting>
  <conditionalFormatting sqref="D23">
    <cfRule type="expression" dxfId="63" priority="15">
      <formula>IF($D$22=$H$22,1,0)</formula>
    </cfRule>
  </conditionalFormatting>
  <conditionalFormatting sqref="D31">
    <cfRule type="expression" dxfId="62" priority="4">
      <formula>IF($D$18="synthetisch",1,0)</formula>
    </cfRule>
  </conditionalFormatting>
  <conditionalFormatting sqref="D28">
    <cfRule type="expression" dxfId="61" priority="2">
      <formula>IF(AND($D$27=$I$27,$D$26=$H$26),1,0)</formula>
    </cfRule>
  </conditionalFormatting>
  <conditionalFormatting sqref="D26:D28">
    <cfRule type="expression" dxfId="60" priority="5">
      <formula>IF($D$18="analytisch",1,0)</formula>
    </cfRule>
  </conditionalFormatting>
  <conditionalFormatting sqref="D27">
    <cfRule type="expression" dxfId="59" priority="3">
      <formula>IF($D$26="nein",1)</formula>
    </cfRule>
  </conditionalFormatting>
  <conditionalFormatting sqref="D15">
    <cfRule type="expression" dxfId="58" priority="1">
      <formula>IF($D$11="Gaspool",1,0)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tr">
        <f>Netzbetreiber!D9</f>
        <v>Stadtwerke Jülich GmbH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Netzbetreiber!D29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58" t="str">
        <f>Netzbetreiber!D11</f>
        <v>9870106800005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44287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1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 t="str">
        <f>INDEX('SLP-Verfahren'!D48:D62,'SLP-Temp-Gebiet #01'!F10)</f>
        <v>TZ_JUEL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45">
      <c r="B15" s="131"/>
      <c r="C15" s="344" t="s">
        <v>389</v>
      </c>
      <c r="D15" s="344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340" t="s">
        <v>668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668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Pronosetemperatur der BTU EVU Rechenzentrum GmbH, Leostrasse 31, 40545 Düsseldorf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341" t="s">
        <v>669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104031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">
        <v>509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Erkelenz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104031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7" priority="32">
      <formula>IF(E$20&lt;=$F$18,1,0)</formula>
    </cfRule>
  </conditionalFormatting>
  <conditionalFormatting sqref="E32:N36">
    <cfRule type="expression" dxfId="56" priority="31">
      <formula>IF(E$30&lt;=$F$28,1,0)</formula>
    </cfRule>
  </conditionalFormatting>
  <conditionalFormatting sqref="E26:F26">
    <cfRule type="expression" dxfId="55" priority="30">
      <formula>IF(E$20&lt;=$F$18,1,0)</formula>
    </cfRule>
  </conditionalFormatting>
  <conditionalFormatting sqref="E26:N26">
    <cfRule type="expression" dxfId="54" priority="29">
      <formula>IF(E$20&lt;=$F$18,1,0)</formula>
    </cfRule>
  </conditionalFormatting>
  <conditionalFormatting sqref="E56:N59">
    <cfRule type="expression" dxfId="53" priority="26">
      <formula>IF(E$54&lt;=$F$52,1,0)</formula>
    </cfRule>
  </conditionalFormatting>
  <conditionalFormatting sqref="E60:N60">
    <cfRule type="expression" dxfId="52" priority="25">
      <formula>IF(E$54&lt;=$F$52,1,0)</formula>
    </cfRule>
  </conditionalFormatting>
  <conditionalFormatting sqref="E66:N68">
    <cfRule type="expression" dxfId="51" priority="19">
      <formula>IF(E$64&lt;=$F$62,1,0)</formula>
    </cfRule>
  </conditionalFormatting>
  <conditionalFormatting sqref="E65:N68 E70:N70">
    <cfRule type="expression" dxfId="50" priority="17">
      <formula>IF(E$64&gt;$F$62,1,0)</formula>
    </cfRule>
  </conditionalFormatting>
  <conditionalFormatting sqref="E56:N60">
    <cfRule type="expression" dxfId="49" priority="16">
      <formula>IF(E$54&gt;$F$52,1,0)</formula>
    </cfRule>
  </conditionalFormatting>
  <conditionalFormatting sqref="E21:N26">
    <cfRule type="expression" dxfId="48" priority="15">
      <formula>IF(E$20&gt;$F$18,1,0)</formula>
    </cfRule>
  </conditionalFormatting>
  <conditionalFormatting sqref="E32:N36">
    <cfRule type="expression" dxfId="47" priority="14">
      <formula>IF(E$30&gt;$F$28,1,0)</formula>
    </cfRule>
  </conditionalFormatting>
  <conditionalFormatting sqref="H11 H8:H9">
    <cfRule type="expression" dxfId="46" priority="13">
      <formula>IF($F$9=1,1,0)</formula>
    </cfRule>
  </conditionalFormatting>
  <conditionalFormatting sqref="E55:N55">
    <cfRule type="expression" dxfId="45" priority="12">
      <formula>IF(E$54&gt;$F$52,1,0)</formula>
    </cfRule>
  </conditionalFormatting>
  <conditionalFormatting sqref="E31:N31">
    <cfRule type="expression" dxfId="44" priority="11">
      <formula>IF(E$30&gt;$F$28,1,0)</formula>
    </cfRule>
  </conditionalFormatting>
  <conditionalFormatting sqref="E70:N70">
    <cfRule type="expression" dxfId="43" priority="10">
      <formula>IF(E$64&lt;=$F$62,1,0)</formula>
    </cfRule>
  </conditionalFormatting>
  <conditionalFormatting sqref="H10">
    <cfRule type="expression" dxfId="42" priority="9">
      <formula>IF($F$9=1,1,0)</formula>
    </cfRule>
  </conditionalFormatting>
  <conditionalFormatting sqref="E69:N69">
    <cfRule type="expression" dxfId="41" priority="6">
      <formula>IF(E$64&lt;=$F$62,1,0)</formula>
    </cfRule>
  </conditionalFormatting>
  <conditionalFormatting sqref="E69:N69">
    <cfRule type="expression" dxfId="40" priority="5">
      <formula>IF(E$64&gt;$F$62,1,0)</formula>
    </cfRule>
  </conditionalFormatting>
  <conditionalFormatting sqref="E25">
    <cfRule type="expression" dxfId="39" priority="4">
      <formula>IF(E$20&lt;=$F$18,1,0)</formula>
    </cfRule>
  </conditionalFormatting>
  <conditionalFormatting sqref="E25">
    <cfRule type="expression" dxfId="38" priority="3">
      <formula>IF(E$20&gt;$F$18,1,0)</formula>
    </cfRule>
  </conditionalFormatting>
  <conditionalFormatting sqref="E24">
    <cfRule type="expression" dxfId="37" priority="2">
      <formula>IF(E$20&lt;=$F$18,1,0)</formula>
    </cfRule>
  </conditionalFormatting>
  <conditionalFormatting sqref="E24">
    <cfRule type="expression" dxfId="36" priority="1">
      <formula>IF(E$20&gt;$F$18,1,0)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F52 F62 G24:N24 G70:N70 E32:N34 E69:N69 F25:N25 E58:N60 F57:N5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2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4" t="s">
        <v>389</v>
      </c>
      <c r="D15" s="344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D16" sqref="D16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Jülich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Jülich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9870106800005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44287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5" t="s">
        <v>655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165" t="s">
        <v>523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15" si="0">$D$6</f>
        <v>Stadtwerke Jülich</v>
      </c>
      <c r="D12" s="63" t="s">
        <v>673</v>
      </c>
      <c r="E12" s="166" t="s">
        <v>670</v>
      </c>
      <c r="F12" s="342" t="s">
        <v>674</v>
      </c>
      <c r="H12" s="278">
        <v>2.8053842000000002</v>
      </c>
      <c r="I12" s="278">
        <v>-33.183637400000002</v>
      </c>
      <c r="J12" s="278">
        <v>7.1810824999999996</v>
      </c>
      <c r="K12" s="278">
        <v>3.1E-2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f t="shared" ref="Q12:Q15" si="1">($H12/(1+($I12/($Q$9-$L12))^$J12)+$K12)+MAX($M12*$Q$9+$N12,$O12*$Q$9+$P12)</f>
        <v>1.2517941687650853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Stadtwerke Jülich</v>
      </c>
      <c r="D13" s="63" t="s">
        <v>673</v>
      </c>
      <c r="E13" s="166" t="s">
        <v>671</v>
      </c>
      <c r="F13" s="342" t="s">
        <v>675</v>
      </c>
      <c r="H13" s="278">
        <v>2.3987552000000001</v>
      </c>
      <c r="I13" s="278">
        <v>-34.123487799999999</v>
      </c>
      <c r="J13" s="278">
        <v>5.9996445999999999</v>
      </c>
      <c r="K13" s="278">
        <v>8.1674800000000006E-2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f t="shared" si="1"/>
        <v>1.0527064997840663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Stadtwerke Jülich</v>
      </c>
      <c r="D14" s="63" t="s">
        <v>248</v>
      </c>
      <c r="E14" s="166" t="s">
        <v>4</v>
      </c>
      <c r="F14" s="307" t="str">
        <f>VLOOKUP($E14,'[1]BDEW-Standard'!$B$3:$M$94,F$9,0)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ref="X14:X15" si="2">7-SUM(R14:W14)</f>
        <v>1</v>
      </c>
      <c r="Y14" s="303"/>
      <c r="Z14" s="212"/>
    </row>
    <row r="15" spans="2:26" s="144" customFormat="1">
      <c r="B15" s="145">
        <v>4</v>
      </c>
      <c r="C15" s="146" t="str">
        <f t="shared" si="0"/>
        <v>Stadtwerke Jülich</v>
      </c>
      <c r="D15" s="63" t="s">
        <v>248</v>
      </c>
      <c r="E15" s="166" t="s">
        <v>672</v>
      </c>
      <c r="F15" s="307" t="str">
        <f>VLOOKUP($E15,'[1]BDEW-Standard'!$B$3:$M$94,F$9,0)</f>
        <v>HD4</v>
      </c>
      <c r="H15" s="278">
        <f>ROUND(VLOOKUP($E15,'BDEW-Standard'!$B$3:$M$94,H$9,0),7)</f>
        <v>3.0084346000000002</v>
      </c>
      <c r="I15" s="278">
        <f>ROUND(VLOOKUP($E15,'BDEW-Standard'!$B$3:$M$94,I$9,0),7)</f>
        <v>-36.607845300000001</v>
      </c>
      <c r="J15" s="278">
        <f>ROUND(VLOOKUP($E15,'BDEW-Standard'!$B$3:$M$94,J$9,0),7)</f>
        <v>7.3211870000000001</v>
      </c>
      <c r="K15" s="278">
        <f>ROUND(VLOOKUP($E15,'BDEW-Standard'!$B$3:$M$94,K$9,0),7)</f>
        <v>0.15496599999999999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0.97302438504000599</v>
      </c>
      <c r="R15" s="281">
        <f>ROUND(VLOOKUP(MID($E15,4,3),'Wochentag F(WT)'!$B$7:$J$22,R$9,0),4)</f>
        <v>1.03</v>
      </c>
      <c r="S15" s="281">
        <f>ROUND(VLOOKUP(MID($E15,4,3),'Wochentag F(WT)'!$B$7:$J$22,S$9,0),4)</f>
        <v>1.03</v>
      </c>
      <c r="T15" s="281">
        <f>ROUND(VLOOKUP(MID($E15,4,3),'Wochentag F(WT)'!$B$7:$J$22,T$9,0),4)</f>
        <v>1.02</v>
      </c>
      <c r="U15" s="281">
        <f>ROUND(VLOOKUP(MID($E15,4,3),'Wochentag F(WT)'!$B$7:$J$22,U$9,0),4)</f>
        <v>1.03</v>
      </c>
      <c r="V15" s="281">
        <f>ROUND(VLOOKUP(MID($E15,4,3),'Wochentag F(WT)'!$B$7:$J$22,V$9,0),4)</f>
        <v>1.01</v>
      </c>
      <c r="W15" s="281">
        <f>ROUND(VLOOKUP(MID($E15,4,3),'Wochentag F(WT)'!$B$7:$J$22,W$9,0),4)</f>
        <v>0.93</v>
      </c>
      <c r="X15" s="282">
        <f t="shared" si="2"/>
        <v>0.95000000000000018</v>
      </c>
      <c r="Y15" s="303"/>
      <c r="Z15" s="212"/>
    </row>
    <row r="16" spans="2:26" s="144" customFormat="1">
      <c r="B16" s="145"/>
      <c r="C16" s="146"/>
      <c r="D16" s="63"/>
      <c r="E16" s="166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4" customFormat="1">
      <c r="B17" s="145"/>
      <c r="C17" s="146"/>
      <c r="D17" s="63"/>
      <c r="E17" s="166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4" customFormat="1">
      <c r="B18" s="145"/>
      <c r="C18" s="146"/>
      <c r="D18" s="63"/>
      <c r="E18" s="166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4" customFormat="1">
      <c r="B19" s="145"/>
      <c r="C19" s="146"/>
      <c r="D19" s="63"/>
      <c r="E19" s="166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4" customFormat="1">
      <c r="B20" s="145"/>
      <c r="C20" s="146"/>
      <c r="D20" s="63"/>
      <c r="E20" s="166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4" customFormat="1">
      <c r="B21" s="145"/>
      <c r="C21" s="146"/>
      <c r="D21" s="63"/>
      <c r="E21" s="166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4" customFormat="1">
      <c r="B22" s="145"/>
      <c r="C22" s="146"/>
      <c r="D22" s="63"/>
      <c r="E22" s="166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4" customFormat="1">
      <c r="B23" s="145"/>
      <c r="C23" s="146"/>
      <c r="D23" s="63"/>
      <c r="E23" s="166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4" customFormat="1">
      <c r="B24" s="145"/>
      <c r="C24" s="146"/>
      <c r="D24" s="63"/>
      <c r="E24" s="166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4" customFormat="1">
      <c r="B25" s="145"/>
      <c r="C25" s="146"/>
      <c r="D25" s="63"/>
      <c r="E25" s="166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4" customFormat="1">
      <c r="B26" s="145"/>
      <c r="C26" s="146"/>
      <c r="D26" s="63"/>
      <c r="E26" s="166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4" customFormat="1">
      <c r="B27" s="145"/>
      <c r="C27" s="146"/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/>
      <c r="C28" s="146"/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/>
      <c r="C29" s="146"/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/>
      <c r="C30" s="146"/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/>
      <c r="C31" s="146"/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/>
      <c r="C32" s="146"/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/>
      <c r="C33" s="146"/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/>
      <c r="C34" s="146"/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/>
      <c r="C35" s="146"/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/>
      <c r="C36" s="146"/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/>
      <c r="C37" s="146"/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/>
      <c r="C38" s="146"/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/>
      <c r="C39" s="146"/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/>
      <c r="C40" s="146"/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/>
      <c r="C41" s="146"/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7" priority="16">
      <formula>ISERROR(F11)</formula>
    </cfRule>
  </conditionalFormatting>
  <conditionalFormatting sqref="E12:F41 Y12:Y41">
    <cfRule type="duplicateValues" dxfId="16" priority="38"/>
  </conditionalFormatting>
  <conditionalFormatting sqref="E12">
    <cfRule type="duplicateValues" dxfId="15" priority="7"/>
  </conditionalFormatting>
  <conditionalFormatting sqref="E12:E26">
    <cfRule type="duplicateValues" dxfId="14" priority="6"/>
  </conditionalFormatting>
  <conditionalFormatting sqref="F12:F26">
    <cfRule type="expression" dxfId="13" priority="5">
      <formula>ISERROR(F12)</formula>
    </cfRule>
  </conditionalFormatting>
  <conditionalFormatting sqref="F12:F26">
    <cfRule type="duplicateValues" dxfId="12" priority="4"/>
  </conditionalFormatting>
  <conditionalFormatting sqref="H12:K13">
    <cfRule type="expression" dxfId="11" priority="3">
      <formula>ISERROR(H12)</formula>
    </cfRule>
  </conditionalFormatting>
  <conditionalFormatting sqref="L12:P13">
    <cfRule type="expression" dxfId="10" priority="2">
      <formula>ISERROR(L12)</formula>
    </cfRule>
  </conditionalFormatting>
  <conditionalFormatting sqref="R12:X13">
    <cfRule type="expression" dxfId="9" priority="1">
      <formula>ISERROR(R12)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9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0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348</v>
      </c>
      <c r="B1" s="216">
        <v>42173</v>
      </c>
      <c r="D1" s="132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topLeftCell="A10" zoomScale="80" zoomScaleNormal="80" workbookViewId="0">
      <selection activeCell="T30" sqref="T30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Jülich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Stadtwerke Jülich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9870106800005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44287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6" t="s">
        <v>462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51" t="s">
        <v>590</v>
      </c>
      <c r="C10" s="352"/>
      <c r="D10" s="95">
        <v>2</v>
      </c>
      <c r="E10" s="96" t="str">
        <f>IF(ISERROR(HLOOKUP(E$11,$M$9:$AD$33,$D10,0)),"",HLOOKUP(E$11,$M$9:$AD$33,$D10,0))</f>
        <v/>
      </c>
      <c r="F10" s="349" t="s">
        <v>399</v>
      </c>
      <c r="G10" s="349"/>
      <c r="H10" s="349"/>
      <c r="I10" s="349"/>
      <c r="J10" s="349"/>
      <c r="K10" s="349"/>
      <c r="L10" s="350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4">
        <f>MIN(SUMPRODUCT($M$11:$AD$11,M12:AD12),1)</f>
        <v>1</v>
      </c>
      <c r="F12" s="311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5">
        <f t="shared" ref="E13:E33" si="0">MIN(SUMPRODUCT($M$11:$AD$11,M13:AD13),1)</f>
        <v>0</v>
      </c>
      <c r="F13" s="312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5">
        <f t="shared" si="0"/>
        <v>0</v>
      </c>
      <c r="F14" s="312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5">
        <f t="shared" si="0"/>
        <v>0</v>
      </c>
      <c r="F15" s="312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5">
        <f t="shared" si="0"/>
        <v>1</v>
      </c>
      <c r="F16" s="312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5">
        <f t="shared" si="0"/>
        <v>1</v>
      </c>
      <c r="F17" s="312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5">
        <f t="shared" si="0"/>
        <v>1</v>
      </c>
      <c r="F18" s="312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5">
        <f t="shared" si="0"/>
        <v>1</v>
      </c>
      <c r="F19" s="312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5">
        <f t="shared" si="0"/>
        <v>1</v>
      </c>
      <c r="F20" s="312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5">
        <f t="shared" si="0"/>
        <v>1</v>
      </c>
      <c r="F21" s="312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5">
        <f t="shared" si="0"/>
        <v>1</v>
      </c>
      <c r="F22" s="312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5">
        <f t="shared" si="0"/>
        <v>1</v>
      </c>
      <c r="F23" s="312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5">
        <f t="shared" si="0"/>
        <v>0</v>
      </c>
      <c r="F24" s="312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5">
        <f t="shared" si="0"/>
        <v>0</v>
      </c>
      <c r="F25" s="312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5">
        <f t="shared" si="0"/>
        <v>1</v>
      </c>
      <c r="F26" s="312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5">
        <f t="shared" si="0"/>
        <v>0</v>
      </c>
      <c r="F27" s="312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5">
        <f t="shared" si="0"/>
        <v>1</v>
      </c>
      <c r="F28" s="312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5">
        <f t="shared" si="0"/>
        <v>0</v>
      </c>
      <c r="F29" s="312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5">
        <f t="shared" si="0"/>
        <v>1</v>
      </c>
      <c r="F30" s="312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>
        <v>1</v>
      </c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5">
        <f t="shared" si="0"/>
        <v>1</v>
      </c>
      <c r="F31" s="312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5">
        <f t="shared" si="0"/>
        <v>1</v>
      </c>
      <c r="F32" s="312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6">
        <f t="shared" si="0"/>
        <v>1</v>
      </c>
      <c r="F33" s="313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>
        <v>1</v>
      </c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3" t="s">
        <v>249</v>
      </c>
      <c r="B3" s="238" t="s">
        <v>86</v>
      </c>
      <c r="C3" s="239"/>
      <c r="D3" s="355" t="s">
        <v>461</v>
      </c>
      <c r="E3" s="356"/>
      <c r="F3" s="356"/>
      <c r="G3" s="356"/>
      <c r="H3" s="356"/>
      <c r="I3" s="356"/>
      <c r="J3" s="357"/>
      <c r="K3" s="240"/>
      <c r="L3" s="240"/>
      <c r="M3" s="240"/>
      <c r="N3" s="240"/>
      <c r="O3" s="241"/>
      <c r="P3" s="240"/>
    </row>
    <row r="4" spans="1:16" ht="20.100000000000001" customHeight="1">
      <c r="A4" s="354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Schweren, Guido</cp:lastModifiedBy>
  <cp:lastPrinted>2015-03-20T22:59:10Z</cp:lastPrinted>
  <dcterms:created xsi:type="dcterms:W3CDTF">2015-01-15T05:25:41Z</dcterms:created>
  <dcterms:modified xsi:type="dcterms:W3CDTF">2022-03-29T05:09:04Z</dcterms:modified>
</cp:coreProperties>
</file>