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Alle\EDM System\Veröffentlichungspflichten\"/>
    </mc:Choice>
  </mc:AlternateContent>
  <xr:revisionPtr revIDLastSave="0" documentId="13_ncr:1_{644EC2CE-C7B7-4248-80BC-A46B2828B673}" xr6:coauthVersionLast="36" xr6:coauthVersionMax="36" xr10:uidLastSave="{00000000-0000-0000-0000-000000000000}"/>
  <bookViews>
    <workbookView xWindow="0" yWindow="0" windowWidth="28800" windowHeight="1191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E7" i="17" l="1"/>
  <c r="E6" i="17"/>
  <c r="E5" i="17"/>
  <c r="E4" i="17"/>
  <c r="F15" i="7" l="1"/>
  <c r="F14" i="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G63" i="18" l="1"/>
  <c r="M63" i="18"/>
  <c r="I53" i="18"/>
  <c r="N53" i="18"/>
  <c r="E53" i="18"/>
  <c r="J53" i="18"/>
  <c r="F63" i="18"/>
  <c r="K63" i="18"/>
  <c r="D32" i="18"/>
  <c r="H31" i="18" s="1"/>
  <c r="F53" i="18"/>
  <c r="K53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G31" i="18"/>
  <c r="M31" i="18"/>
  <c r="H53" i="18"/>
  <c r="H63" i="18"/>
  <c r="D24" i="15"/>
  <c r="C23" i="15"/>
  <c r="D66" i="18" l="1"/>
  <c r="I31" i="18"/>
  <c r="N31" i="18"/>
  <c r="L31" i="18"/>
  <c r="F31" i="18"/>
  <c r="K31" i="18"/>
  <c r="J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E55" i="18" s="1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31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X11" i="7" l="1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N11" i="7"/>
  <c r="L11" i="7"/>
  <c r="H11" i="7"/>
  <c r="L14" i="7"/>
  <c r="K15" i="7"/>
  <c r="P11" i="7"/>
  <c r="I14" i="7"/>
  <c r="H15" i="7"/>
  <c r="P15" i="7"/>
  <c r="M11" i="7"/>
  <c r="K14" i="7"/>
  <c r="O14" i="7"/>
  <c r="J15" i="7"/>
  <c r="N15" i="7"/>
  <c r="O11" i="7"/>
  <c r="J11" i="7"/>
  <c r="H14" i="7"/>
  <c r="P14" i="7"/>
  <c r="O15" i="7"/>
  <c r="K11" i="7"/>
  <c r="M14" i="7"/>
  <c r="L15" i="7"/>
  <c r="I11" i="7"/>
  <c r="F11" i="7"/>
  <c r="M8" i="4"/>
  <c r="M7" i="4"/>
  <c r="C5" i="1"/>
  <c r="D6" i="15"/>
  <c r="D6" i="7"/>
  <c r="Q13" i="7" l="1"/>
  <c r="Q15" i="7"/>
  <c r="Q11" i="7"/>
  <c r="Q12" i="7"/>
  <c r="Q14" i="7"/>
  <c r="C14" i="7"/>
  <c r="C12" i="7"/>
  <c r="C15" i="7"/>
  <c r="C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<sst xmlns="http://schemas.openxmlformats.org/spreadsheetml/2006/main" count="1357" uniqueCount="675">
  <si>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</si>
  <si>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</si>
  <si>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</si>
  <si>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</si>
  <si>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</si>
  <si>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</si>
  <si>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</si>
  <si>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</si>
  <si>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</si>
  <si>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</si>
  <si>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</si>
  <si>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</si>
  <si>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</si>
  <si>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</si>
  <si>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</si>
  <si>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</si>
  <si>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</si>
  <si>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</si>
  <si>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</si>
  <si>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</si>
  <si>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</si>
  <si>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</si>
  <si>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</si>
  <si>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</si>
  <si>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</si>
  <si>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</si>
  <si>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</si>
  <si>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</si>
  <si>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</si>
  <si>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</si>
  <si>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</si>
  <si>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</si>
  <si>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</si>
  <si>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</si>
  <si>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</si>
  <si>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</si>
  <si>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</si>
  <si>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</si>
  <si>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</si>
  <si>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</si>
  <si>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</si>
  <si>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</si>
  <si>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</si>
  <si>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</si>
  <si>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</si>
  <si>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</si>
  <si>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</si>
  <si>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</si>
  <si>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</si>
  <si>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</si>
  <si>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</si>
  <si>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</si>
  <si>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</si>
  <si>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</si>
  <si>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</si>
  <si>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</si>
  <si>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</si>
  <si>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</si>
  <si>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</si>
  <si>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</si>
  <si>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</si>
  <si>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</si>
  <si>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</si>
  <si>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</si>
  <si>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</si>
  <si>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</si>
  <si>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</si>
  <si>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</si>
  <si>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</si>
  <si>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</si>
  <si>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</si>
  <si>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</si>
  <si>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</si>
  <si>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</si>
  <si>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</si>
  <si>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</si>
  <si>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</si>
  <si>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</si>
  <si>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</si>
  <si>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</si>
  <si>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</si>
  <si>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</si>
  <si>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</si>
  <si>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</si>
  <si>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</si>
  <si>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</si>
  <si>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</si>
  <si>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</si>
  <si>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</si>
  <si>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</si>
  <si>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</si>
  <si>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</si>
  <si>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</si>
  <si>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</si>
  <si>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</si>
  <si>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</si>
  <si>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</si>
  <si>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</si>
  <si>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</si>
  <si>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</si>
  <si>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</si>
  <si>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</si>
  <si>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</si>
  <si>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</si>
  <si>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</si>
  <si>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</si>
  <si>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</si>
  <si>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</si>
  <si>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</si>
  <si>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</si>
  <si>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</si>
  <si>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</si>
  <si>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</si>
  <si>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</si>
  <si>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</si>
  <si>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</si>
  <si>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</si>
  <si>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</si>
  <si>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</si>
  <si>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</si>
  <si>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</si>
  <si>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</si>
  <si>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</si>
  <si>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</si>
  <si>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</si>
  <si>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</si>
  <si>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</si>
  <si>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</si>
  <si>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</si>
  <si>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</si>
  <si>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</si>
  <si>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</si>
  <si>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</si>
  <si>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</si>
  <si>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</si>
  <si>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</si>
  <si>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</si>
  <si>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</si>
  <si>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</si>
  <si>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</si>
  <si>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</si>
  <si>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</si>
  <si>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</si>
  <si>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</si>
  <si>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</si>
  <si>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</si>
  <si>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</si>
  <si>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</si>
  <si>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</si>
  <si>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</si>
  <si>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</si>
  <si>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</si>
  <si>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</si>
  <si>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</si>
  <si>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</si>
  <si>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</si>
  <si>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</si>
  <si>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</si>
  <si>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</si>
  <si>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</si>
  <si>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</si>
  <si>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</si>
  <si>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</si>
  <si>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</si>
  <si>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</si>
  <si>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</si>
  <si>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</si>
  <si>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</si>
  <si>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</si>
  <si>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</si>
  <si>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</si>
  <si>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</si>
  <si>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</si>
  <si>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</si>
  <si>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</si>
  <si>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</si>
  <si>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</si>
  <si>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</si>
  <si>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</si>
  <si>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</si>
  <si>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</si>
  <si>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</si>
  <si>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</si>
  <si>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</si>
  <si>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</si>
  <si>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</si>
  <si>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</si>
  <si>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</si>
  <si>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</si>
  <si>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</si>
  <si>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</si>
  <si>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</si>
  <si>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</si>
  <si>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</si>
  <si>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</si>
  <si>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</si>
  <si>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</si>
  <si>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</si>
  <si>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</si>
  <si>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</si>
  <si>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</si>
  <si>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</si>
  <si>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</si>
  <si>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</si>
  <si>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</si>
  <si>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</si>
  <si>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</si>
  <si>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</si>
  <si>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</si>
  <si>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</si>
  <si>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</si>
  <si>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</si>
  <si>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</si>
  <si>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</si>
  <si>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</si>
  <si>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</si>
  <si>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</si>
  <si>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</si>
  <si>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</si>
  <si>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</si>
  <si>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</si>
  <si>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</si>
  <si>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</si>
  <si>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</si>
  <si>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</si>
  <si>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</si>
  <si>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</si>
  <si>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</si>
  <si>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</si>
  <si>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</si>
  <si>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</si>
  <si>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</si>
  <si>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</si>
  <si>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</si>
  <si>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</si>
  <si>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</si>
  <si>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</si>
  <si>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</si>
  <si>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</si>
  <si>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</si>
  <si>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</si>
  <si>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</si>
  <si>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</si>
  <si>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</si>
  <si>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</si>
  <si>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</si>
  <si>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</si>
  <si>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</si>
  <si>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</si>
  <si>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</si>
  <si>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</si>
  <si>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</si>
  <si>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</si>
  <si>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</si>
  <si>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</si>
  <si>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</si>
  <si>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</si>
  <si>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</si>
  <si>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</si>
  <si>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</si>
  <si>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</si>
  <si>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</si>
  <si>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</si>
  <si>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</si>
  <si>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</si>
  <si>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</si>
  <si>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</si>
  <si>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</si>
  <si>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</si>
  <si>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</si>
  <si>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</si>
  <si>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</si>
  <si>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</si>
  <si>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</si>
  <si>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</si>
  <si>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</si>
  <si>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</si>
  <si>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</si>
  <si>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</si>
  <si>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</si>
  <si>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</si>
  <si>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</si>
  <si>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</si>
  <si>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</si>
  <si>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</si>
  <si>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</si>
  <si>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</si>
  <si>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</si>
  <si>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</si>
  <si>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</si>
  <si>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</si>
  <si>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</si>
  <si>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</si>
  <si>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</si>
  <si>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</si>
  <si>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</si>
  <si>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</si>
  <si>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</si>
  <si>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</si>
  <si>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</si>
  <si>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</si>
  <si>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</si>
  <si>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</si>
  <si>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</si>
  <si>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</si>
  <si>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</si>
  <si>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</si>
  <si>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</si>
  <si>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</si>
  <si>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</si>
  <si>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</si>
  <si>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</si>
  <si>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</si>
  <si>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</si>
  <si>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</si>
  <si>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</si>
  <si>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</si>
  <si>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</si>
  <si>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</si>
  <si>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</si>
  <si>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</si>
  <si>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</si>
  <si>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</si>
  <si>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</si>
  <si>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</si>
  <si>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</si>
  <si>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</si>
  <si>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</si>
  <si>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</si>
  <si>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</si>
  <si>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</si>
  <si>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</si>
  <si>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</si>
  <si>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</si>
  <si>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</si>
  <si>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</si>
  <si>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</si>
  <si>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</si>
  <si>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</si>
  <si>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</si>
  <si>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</si>
  <si>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</si>
  <si>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</si>
  <si>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</si>
  <si>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</si>
  <si>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</si>
  <si>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</si>
  <si>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</si>
  <si>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</si>
  <si>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</si>
  <si>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</si>
  <si>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</si>
  <si>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</si>
  <si>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</si>
  <si>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</si>
  <si>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</si>
  <si>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</si>
  <si>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</si>
  <si>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</si>
  <si>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</si>
  <si>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</si>
  <si>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</si>
  <si>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</si>
  <si>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</si>
  <si>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</si>
  <si>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</si>
  <si>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</si>
  <si>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</si>
  <si>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</si>
  <si>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</si>
  <si>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</si>
  <si>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</si>
  <si>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</si>
  <si>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</si>
  <si>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</si>
  <si>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</si>
  <si>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</si>
  <si>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</si>
  <si>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</si>
  <si>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</si>
  <si>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</si>
  <si>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</si>
  <si>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</si>
  <si>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</si>
  <si>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</si>
  <si>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</si>
  <si>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</si>
  <si>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</si>
  <si>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</si>
  <si>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</si>
  <si>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</si>
  <si>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</si>
  <si>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</si>
  <si>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</si>
  <si>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</si>
  <si>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</si>
  <si>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</si>
  <si>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</si>
  <si>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</si>
  <si>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</si>
  <si>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</si>
  <si>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</si>
  <si>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</si>
  <si>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</si>
  <si>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</si>
  <si>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</si>
  <si>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</si>
  <si>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</si>
  <si>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</si>
  <si>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</si>
  <si>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</si>
  <si>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</si>
  <si>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</si>
  <si>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</si>
  <si>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</si>
  <si>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</si>
  <si>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</si>
  <si>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</si>
  <si>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</si>
  <si>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</si>
  <si>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</si>
  <si>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</si>
  <si>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</si>
  <si>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</si>
  <si>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</si>
  <si>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</si>
  <si>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</si>
  <si>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</si>
  <si>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</si>
  <si>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</si>
  <si>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</si>
  <si>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</si>
  <si>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</si>
  <si>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</si>
  <si>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</si>
  <si>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</si>
  <si>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</si>
  <si>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</si>
  <si>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</si>
  <si>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</si>
  <si>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</si>
  <si>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</si>
  <si>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</si>
  <si>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</si>
  <si>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</si>
  <si>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</si>
  <si>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</si>
  <si>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</si>
  <si>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</si>
  <si>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</si>
  <si>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</si>
  <si>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</si>
  <si>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</si>
  <si>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</si>
  <si>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</si>
  <si>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</si>
  <si>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</si>
  <si>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</si>
  <si>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</si>
  <si>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</si>
  <si>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</si>
  <si>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</si>
  <si>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</si>
  <si>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</si>
  <si>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</si>
  <si>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</si>
  <si>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</si>
  <si>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</si>
  <si>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</si>
  <si>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</si>
  <si>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</si>
  <si>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</si>
  <si>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</si>
  <si>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</si>
  <si>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</si>
  <si>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</si>
  <si>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</si>
  <si>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</si>
  <si>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</si>
  <si>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</si>
  <si>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</si>
  <si>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</si>
  <si>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</si>
  <si>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</si>
  <si>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</si>
  <si>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</si>
  <si>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</si>
  <si>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</si>
  <si>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</si>
  <si>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</si>
  <si>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</si>
  <si>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</si>
  <si>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</si>
  <si>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</si>
  <si>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</si>
  <si>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</si>
  <si>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</si>
  <si>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</si>
  <si>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</si>
  <si>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</si>
  <si>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</si>
  <si>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</si>
  <si>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</si>
  <si>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</si>
  <si>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</si>
  <si>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</si>
  <si>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</si>
  <si>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</si>
  <si>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</si>
  <si>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</si>
  <si>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</si>
  <si>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</si>
  <si>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</si>
  <si>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</si>
  <si>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</si>
  <si>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</si>
  <si>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</si>
  <si>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</si>
  <si>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</si>
  <si>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</si>
  <si>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</si>
  <si>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</si>
  <si>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</si>
  <si>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</si>
  <si>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</si>
  <si>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</si>
  <si>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</si>
  <si>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</si>
  <si>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</si>
  <si>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</si>
  <si>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</si>
  <si>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</si>
  <si>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</si>
  <si>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</si>
  <si>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</si>
  <si>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</si>
  <si>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</si>
  <si>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</si>
  <si>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</si>
  <si>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</si>
  <si>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</si>
  <si>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</si>
  <si>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</si>
  <si>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</si>
  <si>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</si>
  <si>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</si>
  <si>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</si>
  <si>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</si>
  <si>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</si>
  <si>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</si>
  <si>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</si>
  <si>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</si>
  <si>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</si>
  <si>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</si>
  <si>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</si>
  <si>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</si>
  <si>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</si>
  <si>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</si>
  <si>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</si>
  <si>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</si>
  <si>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</si>
  <si>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</si>
  <si>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</si>
  <si>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</si>
  <si>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</si>
  <si>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</si>
  <si>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</si>
  <si>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</si>
  <si>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</si>
  <si>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</si>
  <si>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</si>
  <si>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</si>
  <si>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</si>
  <si>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</si>
  <si>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</si>
  <si>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</si>
  <si>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</si>
  <si>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</si>
  <si>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</si>
  <si>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</si>
  <si>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</si>
  <si>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</si>
  <si>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</si>
  <si>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</si>
  <si>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</si>
  <si>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</si>
  <si>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</si>
  <si>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</si>
  <si>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</si>
  <si>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</si>
  <si>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</si>
  <si>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</si>
  <si>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</si>
  <si>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</si>
  <si>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</si>
  <si>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</si>
  <si>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</si>
  <si>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</si>
  <si>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</si>
  <si>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</si>
  <si>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</si>
  <si>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</si>
  <si>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</si>
  <si>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</si>
  <si>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</si>
  <si>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</si>
  <si>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</si>
  <si>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</si>
  <si>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</si>
  <si>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</si>
  <si>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</si>
  <si>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</si>
  <si>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</si>
  <si>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</si>
  <si>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</si>
  <si>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</si>
  <si>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</si>
  <si>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</si>
  <si>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</si>
  <si>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</si>
  <si>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</si>
  <si>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</si>
  <si>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</si>
  <si>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</si>
  <si>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</si>
  <si>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</si>
  <si>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</si>
  <si>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</si>
  <si>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</si>
  <si>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</si>
  <si>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</si>
  <si>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</si>
  <si>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</si>
  <si>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</si>
  <si>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</si>
  <si>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</si>
  <si>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</si>
  <si>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</si>
  <si>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</si>
  <si>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</si>
  <si>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</si>
  <si>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</si>
  <si>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</si>
  <si>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</si>
  <si>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</si>
  <si>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</si>
  <si>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</si>
  <si>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</si>
  <si>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</si>
  <si>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</si>
  <si>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</si>
  <si>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</si>
  <si>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</si>
  <si>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</si>
  <si>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</si>
  <si>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</si>
  <si>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</si>
  <si>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</si>
  <si>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Jülich GmbH</t>
  </si>
  <si>
    <t>9870106800005</t>
  </si>
  <si>
    <t>An der Vogelstange 2a</t>
  </si>
  <si>
    <t>Jülich</t>
  </si>
  <si>
    <t>Guido Schweren</t>
  </si>
  <si>
    <t>edm@stadtwerke-juelich.de</t>
  </si>
  <si>
    <t>02461/625-244</t>
  </si>
  <si>
    <t>Stadtwerke Jülich</t>
  </si>
  <si>
    <t>NCHN701068000000</t>
  </si>
  <si>
    <t>TZ_JUEL</t>
  </si>
  <si>
    <t>Erkelenz</t>
  </si>
  <si>
    <t>SWJ_HEF</t>
  </si>
  <si>
    <t>SWJ_HMF</t>
  </si>
  <si>
    <t>DE_GHD04</t>
  </si>
  <si>
    <t>Ind.-Koef.</t>
  </si>
  <si>
    <t>J10</t>
  </si>
  <si>
    <t>J20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</si>
</sst>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49" fontId="12" fillId="0" borderId="0" xfId="3" applyNumberFormat="1" applyFont="1" applyFill="1" applyAlignment="1" applyProtection="1">
      <alignment horizontal="left"/>
      <protection hidden="1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6000000}"/>
    <cellStyle name="Eingabe 2 2" xfId="129" xr:uid="{00000000-0005-0000-0000-000047000000}"/>
    <cellStyle name="Ergebnis 2" xfId="60" xr:uid="{00000000-0005-0000-0000-000048000000}"/>
    <cellStyle name="Ergebnis 2 2" xfId="136" xr:uid="{00000000-0005-0000-0000-000049000000}"/>
    <cellStyle name="Erklärender Text 2" xfId="61" xr:uid="{00000000-0005-0000-0000-00004A000000}"/>
    <cellStyle name="Erklärender Text 2 2" xfId="135" xr:uid="{00000000-0005-0000-0000-00004B000000}"/>
    <cellStyle name="Euro" xfId="62" xr:uid="{00000000-0005-0000-0000-00004C000000}"/>
    <cellStyle name="Euro 2" xfId="111" xr:uid="{00000000-0005-0000-0000-00004D000000}"/>
    <cellStyle name="Fest" xfId="63" xr:uid="{00000000-0005-0000-0000-00004E000000}"/>
    <cellStyle name="Gut 2" xfId="64" xr:uid="{00000000-0005-0000-0000-00004F000000}"/>
    <cellStyle name="Gut 2 2" xfId="126" xr:uid="{00000000-0005-0000-0000-000050000000}"/>
    <cellStyle name="Helv 08" xfId="65" xr:uid="{00000000-0005-0000-0000-000051000000}"/>
    <cellStyle name="Helv 12 fett" xfId="66" xr:uid="{00000000-0005-0000-0000-000052000000}"/>
    <cellStyle name="Helv 14 fett" xfId="67" xr:uid="{00000000-0005-0000-0000-000053000000}"/>
    <cellStyle name="Helv 18 fett" xfId="68" xr:uid="{00000000-0005-0000-0000-000054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6000000}"/>
    <cellStyle name="Warnender Text 2" xfId="108" xr:uid="{00000000-0005-0000-0000-000094000000}"/>
    <cellStyle name="Warnender Text 2 2" xfId="134" xr:uid="{00000000-0005-0000-0000-000095000000}"/>
    <cellStyle name="Zelle überprüfen 2" xfId="109" xr:uid="{00000000-0005-0000-0000-000097000000}"/>
    <cellStyle name="Zelle überprüfen 2 2" xfId="133" xr:uid="{00000000-0005-0000-0000-000098000000}"/>
  </cellStyles>
  <dxfs count="7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M%20System/Gas/Kooperationsvereinbarungen/KoV_VIII/15-06-30_SLP_Gas_Verfahrensspezifische_Parameter_Netzbetreiber_NCHN701068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8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32" sqref="D3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44652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44652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39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52428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397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Stadtwerke Jülich</v>
      </c>
      <c r="E28" s="38"/>
      <c r="F28" s="11"/>
      <c r="G28" s="2"/>
    </row>
    <row r="29" spans="1:15">
      <c r="B29" s="15"/>
      <c r="C29" s="22" t="s">
        <v>397</v>
      </c>
      <c r="D29" s="45" t="s">
        <v>665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70" priority="3">
      <formula>IF(CELL("Zeile",D29)&lt;$D$25+CELL("Zeile",$D$29),1,0)</formula>
    </cfRule>
  </conditionalFormatting>
  <conditionalFormatting sqref="D30:D48">
    <cfRule type="expression" dxfId="69" priority="2">
      <formula>IF(CELL(D30)&lt;$D$27+27,1,0)</formula>
    </cfRule>
  </conditionalFormatting>
  <conditionalFormatting sqref="D29">
    <cfRule type="expression" dxfId="68" priority="1">
      <formula>IF(CELL("Zeile",D29)&lt;$D$25+CELL("Zeile",$D$29),1,0)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80" zoomScaleNormal="80" workbookViewId="0">
      <selection activeCell="D5" sqref="D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Jülich GmbH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Stadtwerke Jülich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 t="str">
        <f>Netzbetreiber!$D$11</f>
        <v>9870106800005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44652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257</v>
      </c>
      <c r="E11" s="15"/>
      <c r="H11" s="276" t="s">
        <v>257</v>
      </c>
      <c r="I11" s="276" t="s">
        <v>260</v>
      </c>
      <c r="J11" s="276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622</v>
      </c>
      <c r="D13" s="33" t="s">
        <v>623</v>
      </c>
      <c r="E13" s="15"/>
      <c r="H13" s="276" t="s">
        <v>623</v>
      </c>
      <c r="I13" s="276" t="s">
        <v>624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1" t="s">
        <v>666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432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84</v>
      </c>
      <c r="C18" s="31" t="s">
        <v>370</v>
      </c>
      <c r="D18" s="49" t="s">
        <v>258</v>
      </c>
      <c r="E18" s="15"/>
      <c r="H18" s="274" t="s">
        <v>258</v>
      </c>
      <c r="I18" s="274" t="s">
        <v>135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582</v>
      </c>
      <c r="I19" s="275" t="s">
        <v>493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494</v>
      </c>
      <c r="I20" s="275" t="s">
        <v>495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85</v>
      </c>
      <c r="C22" s="8" t="s">
        <v>620</v>
      </c>
      <c r="D22" s="49" t="s">
        <v>616</v>
      </c>
      <c r="E22" s="15"/>
      <c r="H22" s="272" t="s">
        <v>616</v>
      </c>
      <c r="I22" s="272" t="s">
        <v>617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72" t="s">
        <v>619</v>
      </c>
      <c r="I23" s="8" t="s">
        <v>615</v>
      </c>
      <c r="J23" s="8"/>
      <c r="K23" s="8"/>
      <c r="L23" s="273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2" t="s">
        <v>618</v>
      </c>
      <c r="I24" s="272" t="s">
        <v>625</v>
      </c>
      <c r="J24" s="8"/>
      <c r="K24" s="8"/>
      <c r="L24" s="275" t="s">
        <v>626</v>
      </c>
      <c r="M24" s="275" t="s">
        <v>628</v>
      </c>
      <c r="N24" s="275" t="s">
        <v>627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372</v>
      </c>
      <c r="C26" s="6" t="s">
        <v>585</v>
      </c>
      <c r="D26" s="42" t="s">
        <v>136</v>
      </c>
      <c r="E26" s="15"/>
      <c r="H26" s="274" t="s">
        <v>134</v>
      </c>
      <c r="I26" s="274" t="s">
        <v>136</v>
      </c>
      <c r="J26" s="272"/>
      <c r="K26" s="272"/>
      <c r="L26" s="273"/>
    </row>
    <row r="27" spans="2:16" ht="15" customHeight="1">
      <c r="B27" s="7"/>
      <c r="C27" s="6" t="s">
        <v>629</v>
      </c>
      <c r="D27" s="42" t="s">
        <v>630</v>
      </c>
      <c r="E27" s="15"/>
      <c r="H27" s="308" t="s">
        <v>630</v>
      </c>
      <c r="I27" s="274" t="s">
        <v>631</v>
      </c>
      <c r="J27" s="274" t="s">
        <v>632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633</v>
      </c>
      <c r="I28" s="275" t="s">
        <v>634</v>
      </c>
      <c r="J28" s="275" t="s">
        <v>635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636</v>
      </c>
      <c r="I29" s="275" t="s">
        <v>637</v>
      </c>
      <c r="J29" s="275" t="s">
        <v>638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498</v>
      </c>
      <c r="C31" s="6" t="s">
        <v>584</v>
      </c>
      <c r="D31" s="42" t="s">
        <v>136</v>
      </c>
      <c r="E31" s="15"/>
      <c r="H31" s="274" t="s">
        <v>134</v>
      </c>
      <c r="I31" s="274" t="s">
        <v>136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639</v>
      </c>
      <c r="I32" s="275" t="s">
        <v>640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641</v>
      </c>
      <c r="I33" s="272" t="s">
        <v>636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556</v>
      </c>
      <c r="C35" s="24" t="s">
        <v>500</v>
      </c>
      <c r="D35" s="268">
        <v>4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557</v>
      </c>
      <c r="C37" s="5" t="s">
        <v>367</v>
      </c>
      <c r="D37" s="34">
        <v>1500000</v>
      </c>
      <c r="E37" s="15" t="s">
        <v>513</v>
      </c>
      <c r="I37" s="272"/>
      <c r="J37" s="272"/>
      <c r="K37" s="272"/>
      <c r="L37" s="272"/>
      <c r="M37" s="273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558</v>
      </c>
      <c r="C40" s="5" t="s">
        <v>368</v>
      </c>
      <c r="D40" s="36">
        <v>500</v>
      </c>
      <c r="E40" s="15" t="s">
        <v>548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60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45" t="s">
        <v>667</v>
      </c>
    </row>
    <row r="49" spans="3:4" ht="18" customHeight="1">
      <c r="C49" s="22" t="s">
        <v>594</v>
      </c>
      <c r="D49" s="45"/>
    </row>
    <row r="50" spans="3:4" ht="18" customHeight="1">
      <c r="C50" s="22" t="s">
        <v>595</v>
      </c>
      <c r="D50" s="45"/>
    </row>
    <row r="51" spans="3:4" ht="18" customHeight="1">
      <c r="C51" s="22" t="s">
        <v>596</v>
      </c>
      <c r="D51" s="45"/>
    </row>
    <row r="52" spans="3:4" ht="18" customHeight="1">
      <c r="C52" s="22" t="s">
        <v>597</v>
      </c>
      <c r="D52" s="45"/>
    </row>
    <row r="53" spans="3:4" ht="18" customHeight="1">
      <c r="C53" s="22" t="s">
        <v>598</v>
      </c>
      <c r="D53" s="45"/>
    </row>
    <row r="54" spans="3:4" ht="18" customHeight="1">
      <c r="C54" s="22" t="s">
        <v>599</v>
      </c>
      <c r="D54" s="45"/>
    </row>
    <row r="55" spans="3:4" ht="18" customHeight="1">
      <c r="C55" s="22" t="s">
        <v>600</v>
      </c>
      <c r="D55" s="45"/>
    </row>
    <row r="56" spans="3:4" ht="18" customHeight="1">
      <c r="C56" s="22" t="s">
        <v>601</v>
      </c>
      <c r="D56" s="45"/>
    </row>
    <row r="57" spans="3:4" ht="18" customHeight="1">
      <c r="C57" s="22" t="s">
        <v>602</v>
      </c>
      <c r="D57" s="45"/>
    </row>
    <row r="58" spans="3:4" ht="18" customHeight="1">
      <c r="C58" s="22" t="s">
        <v>603</v>
      </c>
      <c r="D58" s="45"/>
    </row>
    <row r="59" spans="3:4" ht="18" customHeight="1">
      <c r="C59" s="22" t="s">
        <v>604</v>
      </c>
      <c r="D59" s="45"/>
    </row>
    <row r="60" spans="3:4" ht="18" customHeight="1">
      <c r="C60" s="22" t="s">
        <v>605</v>
      </c>
      <c r="D60" s="45"/>
    </row>
    <row r="61" spans="3:4" ht="18" customHeight="1">
      <c r="C61" s="22" t="s">
        <v>606</v>
      </c>
      <c r="D61" s="45"/>
    </row>
    <row r="62" spans="3:4" ht="18" customHeight="1">
      <c r="C62" s="22" t="s">
        <v>607</v>
      </c>
      <c r="D62" s="45"/>
    </row>
  </sheetData>
  <conditionalFormatting sqref="D15">
    <cfRule type="expression" dxfId="67" priority="21">
      <formula>IF($D$11="Gaspool",1,0)</formula>
    </cfRule>
  </conditionalFormatting>
  <conditionalFormatting sqref="D16">
    <cfRule type="expression" dxfId="66" priority="18">
      <formula>IF($D$11="NCG",1,0)</formula>
    </cfRule>
  </conditionalFormatting>
  <conditionalFormatting sqref="D48:D62">
    <cfRule type="expression" dxfId="65" priority="17">
      <formula>IF(CELL("Zeile",D48)&lt;$D$46+CELL("Zeile",$D$48),1,0)</formula>
    </cfRule>
  </conditionalFormatting>
  <conditionalFormatting sqref="D49:D62">
    <cfRule type="expression" dxfId="64" priority="16">
      <formula>IF(CELL(D49)&lt;$D$36+27,1,0)</formula>
    </cfRule>
  </conditionalFormatting>
  <conditionalFormatting sqref="D23">
    <cfRule type="expression" dxfId="63" priority="15">
      <formula>IF($D$22=$H$22,1,0)</formula>
    </cfRule>
  </conditionalFormatting>
  <conditionalFormatting sqref="D31">
    <cfRule type="expression" dxfId="62" priority="4">
      <formula>IF($D$18="synthetisch",1,0)</formula>
    </cfRule>
  </conditionalFormatting>
  <conditionalFormatting sqref="D28">
    <cfRule type="expression" dxfId="61" priority="2">
      <formula>IF(AND($D$27=$I$27,$D$26=$H$26),1,0)</formula>
    </cfRule>
  </conditionalFormatting>
  <conditionalFormatting sqref="D26:D28">
    <cfRule type="expression" dxfId="60" priority="5">
      <formula>IF($D$18="analytisch",1,0)</formula>
    </cfRule>
  </conditionalFormatting>
  <conditionalFormatting sqref="D27">
    <cfRule type="expression" dxfId="59" priority="3">
      <formula>IF($D$26="nein",1)</formula>
    </cfRule>
  </conditionalFormatting>
  <conditionalFormatting sqref="D15">
    <cfRule type="expression" dxfId="58" priority="1">
      <formula>IF($D$11="Gaspool",1,0)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zoomScale="70" zoomScaleNormal="70" workbookViewId="0">
      <selection activeCell="E8" sqref="E8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tr">
        <f>Netzbetreiber!D9</f>
        <v>Stadtwerke Jülich GmbH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Netzbetreiber!D29</f>
        <v>Stadtwerke Jülich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358" t="str">
        <f>Netzbetreiber!D11</f>
        <v>9870106800005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f>Netzbetreiber!D6</f>
        <v>44652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2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9">
        <v>1</v>
      </c>
      <c r="G10" s="57"/>
      <c r="H10" s="172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6" t="str">
        <f>INDEX('SLP-Verfahren'!D48:D62,'SLP-Temp-Gebiet #01'!F10)</f>
        <v>TZ_JUEL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3" t="s">
        <v>591</v>
      </c>
      <c r="D13" s="343"/>
      <c r="E13" s="343"/>
      <c r="F13" s="183" t="s">
        <v>555</v>
      </c>
      <c r="G13" s="131" t="s">
        <v>553</v>
      </c>
      <c r="H13" s="265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4" t="s">
        <v>452</v>
      </c>
      <c r="D14" s="344"/>
      <c r="E14" s="90" t="s">
        <v>453</v>
      </c>
      <c r="F14" s="266" t="s">
        <v>85</v>
      </c>
      <c r="G14" s="267" t="s">
        <v>579</v>
      </c>
      <c r="H14" s="51">
        <v>0</v>
      </c>
      <c r="I14" s="57"/>
      <c r="J14" s="131"/>
      <c r="K14" s="131"/>
      <c r="L14" s="131"/>
      <c r="M14" s="131"/>
      <c r="N14" s="131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>
      <c r="B15" s="131"/>
      <c r="C15" s="344" t="s">
        <v>389</v>
      </c>
      <c r="D15" s="344"/>
      <c r="E15" s="90" t="s">
        <v>453</v>
      </c>
      <c r="F15" s="266" t="s">
        <v>71</v>
      </c>
      <c r="G15" s="267" t="s">
        <v>573</v>
      </c>
      <c r="H15" s="51">
        <v>0</v>
      </c>
      <c r="I15" s="57"/>
      <c r="J15" s="131"/>
      <c r="K15" s="131"/>
      <c r="L15" s="131"/>
      <c r="M15" s="131"/>
      <c r="N15" s="131"/>
      <c r="O15" s="340"/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175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524</v>
      </c>
      <c r="C17" s="177"/>
      <c r="D17" s="175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530</v>
      </c>
      <c r="D18" s="131"/>
      <c r="E18" s="131"/>
      <c r="F18" s="49">
        <v>1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532</v>
      </c>
      <c r="D21" s="154" t="s">
        <v>522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544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509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527</v>
      </c>
      <c r="D24" s="188"/>
      <c r="E24" s="341" t="s">
        <v>668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5" t="s">
        <v>528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>
        <v>104031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533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540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5" t="s">
        <v>142</v>
      </c>
      <c r="Q35" s="211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586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1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532</v>
      </c>
      <c r="D55" s="154" t="s">
        <v>522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544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">
        <v>509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527</v>
      </c>
      <c r="D58" s="188"/>
      <c r="E58" s="157" t="str">
        <f>E24</f>
        <v>Erkelenz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5" t="s">
        <v>528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>
        <f>E25</f>
        <v>104031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12">ROUND(G66/$D$66,4)</f>
        <v>0.1333</v>
      </c>
      <c r="H65" s="287">
        <f t="shared" si="12"/>
        <v>6.6699999999999995E-2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363</v>
      </c>
      <c r="D67" s="154" t="s">
        <v>362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5" t="s">
        <v>142</v>
      </c>
    </row>
    <row r="69" spans="2:15">
      <c r="B69" s="183"/>
      <c r="C69" s="187" t="s">
        <v>612</v>
      </c>
      <c r="D69" s="154" t="s">
        <v>613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5" t="s">
        <v>142</v>
      </c>
    </row>
    <row r="70" spans="2:15">
      <c r="B70" s="183"/>
      <c r="C70" s="192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5" t="s">
        <v>142</v>
      </c>
    </row>
    <row r="71" spans="2:15"/>
    <row r="72" spans="2:15" ht="15.75" customHeight="1">
      <c r="C72" s="345" t="s">
        <v>587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57" priority="32">
      <formula>IF(E$20&lt;=$F$18,1,0)</formula>
    </cfRule>
  </conditionalFormatting>
  <conditionalFormatting sqref="E32:N36">
    <cfRule type="expression" dxfId="56" priority="31">
      <formula>IF(E$30&lt;=$F$28,1,0)</formula>
    </cfRule>
  </conditionalFormatting>
  <conditionalFormatting sqref="E26:F26">
    <cfRule type="expression" dxfId="55" priority="30">
      <formula>IF(E$20&lt;=$F$18,1,0)</formula>
    </cfRule>
  </conditionalFormatting>
  <conditionalFormatting sqref="E26:N26">
    <cfRule type="expression" dxfId="54" priority="29">
      <formula>IF(E$20&lt;=$F$18,1,0)</formula>
    </cfRule>
  </conditionalFormatting>
  <conditionalFormatting sqref="E56:N59">
    <cfRule type="expression" dxfId="53" priority="26">
      <formula>IF(E$54&lt;=$F$52,1,0)</formula>
    </cfRule>
  </conditionalFormatting>
  <conditionalFormatting sqref="E60:N60">
    <cfRule type="expression" dxfId="52" priority="25">
      <formula>IF(E$54&lt;=$F$52,1,0)</formula>
    </cfRule>
  </conditionalFormatting>
  <conditionalFormatting sqref="E66:N68">
    <cfRule type="expression" dxfId="51" priority="19">
      <formula>IF(E$64&lt;=$F$62,1,0)</formula>
    </cfRule>
  </conditionalFormatting>
  <conditionalFormatting sqref="E65:N68 E70:N70">
    <cfRule type="expression" dxfId="50" priority="17">
      <formula>IF(E$64&gt;$F$62,1,0)</formula>
    </cfRule>
  </conditionalFormatting>
  <conditionalFormatting sqref="E56:N60">
    <cfRule type="expression" dxfId="49" priority="16">
      <formula>IF(E$54&gt;$F$52,1,0)</formula>
    </cfRule>
  </conditionalFormatting>
  <conditionalFormatting sqref="E21:N26">
    <cfRule type="expression" dxfId="48" priority="15">
      <formula>IF(E$20&gt;$F$18,1,0)</formula>
    </cfRule>
  </conditionalFormatting>
  <conditionalFormatting sqref="E32:N36">
    <cfRule type="expression" dxfId="47" priority="14">
      <formula>IF(E$30&gt;$F$28,1,0)</formula>
    </cfRule>
  </conditionalFormatting>
  <conditionalFormatting sqref="H11 H8:H9">
    <cfRule type="expression" dxfId="46" priority="13">
      <formula>IF($F$9=1,1,0)</formula>
    </cfRule>
  </conditionalFormatting>
  <conditionalFormatting sqref="E55:N55">
    <cfRule type="expression" dxfId="45" priority="12">
      <formula>IF(E$54&gt;$F$52,1,0)</formula>
    </cfRule>
  </conditionalFormatting>
  <conditionalFormatting sqref="E31:N31">
    <cfRule type="expression" dxfId="44" priority="11">
      <formula>IF(E$30&gt;$F$28,1,0)</formula>
    </cfRule>
  </conditionalFormatting>
  <conditionalFormatting sqref="E70:N70">
    <cfRule type="expression" dxfId="43" priority="10">
      <formula>IF(E$64&lt;=$F$62,1,0)</formula>
    </cfRule>
  </conditionalFormatting>
  <conditionalFormatting sqref="H10">
    <cfRule type="expression" dxfId="42" priority="9">
      <formula>IF($F$9=1,1,0)</formula>
    </cfRule>
  </conditionalFormatting>
  <conditionalFormatting sqref="E69:N69">
    <cfRule type="expression" dxfId="41" priority="6">
      <formula>IF(E$64&lt;=$F$62,1,0)</formula>
    </cfRule>
  </conditionalFormatting>
  <conditionalFormatting sqref="E69:N69">
    <cfRule type="expression" dxfId="40" priority="5">
      <formula>IF(E$64&gt;$F$62,1,0)</formula>
    </cfRule>
  </conditionalFormatting>
  <conditionalFormatting sqref="E25">
    <cfRule type="expression" dxfId="39" priority="4">
      <formula>IF(E$20&lt;=$F$18,1,0)</formula>
    </cfRule>
  </conditionalFormatting>
  <conditionalFormatting sqref="E25">
    <cfRule type="expression" dxfId="38" priority="3">
      <formula>IF(E$20&gt;$F$18,1,0)</formula>
    </cfRule>
  </conditionalFormatting>
  <conditionalFormatting sqref="E24">
    <cfRule type="expression" dxfId="37" priority="2">
      <formula>IF(E$20&lt;=$F$18,1,0)</formula>
    </cfRule>
  </conditionalFormatting>
  <conditionalFormatting sqref="E24">
    <cfRule type="expression" dxfId="36" priority="1">
      <formula>IF(E$20&gt;$F$18,1,0)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56 E22:F22 I22:N22 F52 F62 G24:N24 G70:N70 E32:N34 E69:N69 F25:N25 E58:N60 F57:N5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Stadtwerke Jülich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2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9">
        <v>2</v>
      </c>
      <c r="G10" s="57"/>
      <c r="H10" s="172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6">
        <f>INDEX('SLP-Verfahren'!D48:D62,'SLP-Temp-Gebiet #02'!F10)</f>
        <v>0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3" t="s">
        <v>591</v>
      </c>
      <c r="D13" s="343"/>
      <c r="E13" s="343"/>
      <c r="F13" s="183" t="s">
        <v>555</v>
      </c>
      <c r="G13" s="131" t="s">
        <v>553</v>
      </c>
      <c r="H13" s="265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4" t="s">
        <v>452</v>
      </c>
      <c r="D14" s="344"/>
      <c r="E14" s="90" t="s">
        <v>453</v>
      </c>
      <c r="F14" s="266" t="s">
        <v>85</v>
      </c>
      <c r="G14" s="267" t="s">
        <v>579</v>
      </c>
      <c r="H14" s="51">
        <v>0</v>
      </c>
      <c r="I14" s="57"/>
      <c r="J14" s="131"/>
      <c r="K14" s="131"/>
      <c r="L14" s="131"/>
      <c r="M14" s="131"/>
      <c r="N14" s="131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19.5" customHeight="1">
      <c r="B15" s="131"/>
      <c r="C15" s="344" t="s">
        <v>389</v>
      </c>
      <c r="D15" s="344"/>
      <c r="E15" s="90" t="s">
        <v>453</v>
      </c>
      <c r="F15" s="266" t="s">
        <v>71</v>
      </c>
      <c r="G15" s="267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535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301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524</v>
      </c>
      <c r="C17" s="177"/>
      <c r="D17" s="30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530</v>
      </c>
      <c r="D18" s="131"/>
      <c r="E18" s="131"/>
      <c r="F18" s="49">
        <v>2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532</v>
      </c>
      <c r="D21" s="154" t="s">
        <v>522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544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527</v>
      </c>
      <c r="D24" s="188"/>
      <c r="E24" s="157" t="s">
        <v>588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5" t="s">
        <v>528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533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540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5" t="s">
        <v>142</v>
      </c>
      <c r="Q35" s="211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586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2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532</v>
      </c>
      <c r="D55" s="154" t="s">
        <v>522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544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527</v>
      </c>
      <c r="D58" s="188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5" t="s">
        <v>528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5" t="s">
        <v>142</v>
      </c>
    </row>
    <row r="69" spans="2:15">
      <c r="B69" s="183"/>
      <c r="C69" s="187" t="s">
        <v>612</v>
      </c>
      <c r="D69" s="154" t="s">
        <v>613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5" t="s">
        <v>142</v>
      </c>
    </row>
    <row r="70" spans="2:15">
      <c r="B70" s="183"/>
      <c r="C70" s="192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5" t="s">
        <v>142</v>
      </c>
    </row>
    <row r="71" spans="2:15"/>
    <row r="72" spans="2:15" ht="15.75" customHeight="1">
      <c r="C72" s="345" t="s">
        <v>587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D16" sqref="D16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Stadtwerke Jülich GmbH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Stadtwerke Jülich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 t="str">
        <f>Netzbetreiber!$D$11</f>
        <v>9870106800005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44652</v>
      </c>
      <c r="E8" s="131"/>
      <c r="F8" s="131"/>
      <c r="H8" s="129" t="s">
        <v>500</v>
      </c>
      <c r="J8" s="133">
        <f>COUNTA(D12:D100)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499</v>
      </c>
      <c r="D10" s="135" t="s">
        <v>147</v>
      </c>
      <c r="E10" s="277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642</v>
      </c>
      <c r="M10" s="151" t="s">
        <v>651</v>
      </c>
      <c r="N10" s="152" t="s">
        <v>652</v>
      </c>
      <c r="O10" s="152" t="s">
        <v>653</v>
      </c>
      <c r="P10" s="153" t="s">
        <v>654</v>
      </c>
      <c r="Q10" s="147" t="s">
        <v>643</v>
      </c>
      <c r="R10" s="137" t="s">
        <v>644</v>
      </c>
      <c r="S10" s="138" t="s">
        <v>645</v>
      </c>
      <c r="T10" s="138" t="s">
        <v>646</v>
      </c>
      <c r="U10" s="138" t="s">
        <v>647</v>
      </c>
      <c r="V10" s="138" t="s">
        <v>648</v>
      </c>
      <c r="W10" s="138" t="s">
        <v>649</v>
      </c>
      <c r="X10" s="139" t="s">
        <v>650</v>
      </c>
      <c r="Y10" s="305" t="s">
        <v>655</v>
      </c>
    </row>
    <row r="11" spans="2:26" ht="15.75" thickBot="1">
      <c r="B11" s="140" t="s">
        <v>501</v>
      </c>
      <c r="C11" s="141" t="s">
        <v>516</v>
      </c>
      <c r="D11" s="304" t="s">
        <v>248</v>
      </c>
      <c r="E11" s="165" t="s">
        <v>523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2">
        <v>1</v>
      </c>
      <c r="C12" s="143" t="str">
        <f t="shared" ref="C12:C15" si="0">$D$6</f>
        <v>Stadtwerke Jülich</v>
      </c>
      <c r="D12" s="63" t="s">
        <v>672</v>
      </c>
      <c r="E12" s="166" t="s">
        <v>669</v>
      </c>
      <c r="F12" s="342" t="s">
        <v>673</v>
      </c>
      <c r="H12" s="278">
        <v>2.8053842000000002</v>
      </c>
      <c r="I12" s="278">
        <v>-33.183637400000002</v>
      </c>
      <c r="J12" s="278">
        <v>7.1810824999999996</v>
      </c>
      <c r="K12" s="278">
        <v>3.1E-2</v>
      </c>
      <c r="L12" s="279">
        <v>40</v>
      </c>
      <c r="M12" s="278">
        <v>0</v>
      </c>
      <c r="N12" s="278">
        <v>0</v>
      </c>
      <c r="O12" s="278">
        <v>0</v>
      </c>
      <c r="P12" s="278">
        <v>0</v>
      </c>
      <c r="Q12" s="280">
        <f t="shared" ref="Q12:Q15" si="1">($H12/(1+($I12/($Q$9-$L12))^$J12)+$K12)+MAX($M12*$Q$9+$N12,$O12*$Q$9+$P12)</f>
        <v>1.2517941687650853</v>
      </c>
      <c r="R12" s="281">
        <v>1</v>
      </c>
      <c r="S12" s="281">
        <v>1</v>
      </c>
      <c r="T12" s="281">
        <v>1</v>
      </c>
      <c r="U12" s="281">
        <v>1</v>
      </c>
      <c r="V12" s="281">
        <v>1</v>
      </c>
      <c r="W12" s="281">
        <v>1</v>
      </c>
      <c r="X12" s="282">
        <v>1</v>
      </c>
      <c r="Y12" s="303"/>
      <c r="Z12" s="212"/>
    </row>
    <row r="13" spans="2:26" s="144" customFormat="1">
      <c r="B13" s="145">
        <v>2</v>
      </c>
      <c r="C13" s="146" t="str">
        <f t="shared" si="0"/>
        <v>Stadtwerke Jülich</v>
      </c>
      <c r="D13" s="63" t="s">
        <v>672</v>
      </c>
      <c r="E13" s="166" t="s">
        <v>670</v>
      </c>
      <c r="F13" s="342" t="s">
        <v>674</v>
      </c>
      <c r="H13" s="278">
        <v>2.3987552000000001</v>
      </c>
      <c r="I13" s="278">
        <v>-34.123487799999999</v>
      </c>
      <c r="J13" s="278">
        <v>5.9996445999999999</v>
      </c>
      <c r="K13" s="278">
        <v>8.1674800000000006E-2</v>
      </c>
      <c r="L13" s="279">
        <v>40</v>
      </c>
      <c r="M13" s="278">
        <v>0</v>
      </c>
      <c r="N13" s="278">
        <v>0</v>
      </c>
      <c r="O13" s="278">
        <v>0</v>
      </c>
      <c r="P13" s="278">
        <v>0</v>
      </c>
      <c r="Q13" s="280">
        <f t="shared" si="1"/>
        <v>1.0527064997840663</v>
      </c>
      <c r="R13" s="281">
        <v>1</v>
      </c>
      <c r="S13" s="281">
        <v>1</v>
      </c>
      <c r="T13" s="281">
        <v>1</v>
      </c>
      <c r="U13" s="281">
        <v>1</v>
      </c>
      <c r="V13" s="281">
        <v>1</v>
      </c>
      <c r="W13" s="281">
        <v>1</v>
      </c>
      <c r="X13" s="282">
        <v>1</v>
      </c>
      <c r="Y13" s="303"/>
      <c r="Z13" s="212"/>
    </row>
    <row r="14" spans="2:26" s="144" customFormat="1">
      <c r="B14" s="145">
        <v>3</v>
      </c>
      <c r="C14" s="146" t="str">
        <f t="shared" si="0"/>
        <v>Stadtwerke Jülich</v>
      </c>
      <c r="D14" s="63" t="s">
        <v>248</v>
      </c>
      <c r="E14" s="166" t="s">
        <v>4</v>
      </c>
      <c r="F14" s="307" t="str">
        <f>VLOOKUP($E14,'[1]BDEW-Standard'!$B$3:$M$94,F$9,0)</f>
        <v>HK3</v>
      </c>
      <c r="H14" s="278">
        <f>ROUND(VLOOKUP($E14,'BDEW-Standard'!$B$3:$M$94,H$9,0),7)</f>
        <v>0.40409319999999999</v>
      </c>
      <c r="I14" s="278">
        <f>ROUND(VLOOKUP($E14,'BDEW-Standard'!$B$3:$M$94,I$9,0),7)</f>
        <v>-24.439296800000001</v>
      </c>
      <c r="J14" s="278">
        <f>ROUND(VLOOKUP($E14,'BDEW-Standard'!$B$3:$M$94,J$9,0),7)</f>
        <v>6.5718174999999999</v>
      </c>
      <c r="K14" s="278">
        <f>ROUND(VLOOKUP($E14,'BDEW-Standard'!$B$3:$M$94,K$9,0),7)</f>
        <v>0.71077100000000004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1.0561214000512988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ref="X14:X15" si="2">7-SUM(R14:W14)</f>
        <v>1</v>
      </c>
      <c r="Y14" s="303"/>
      <c r="Z14" s="212"/>
    </row>
    <row r="15" spans="2:26" s="144" customFormat="1">
      <c r="B15" s="145">
        <v>4</v>
      </c>
      <c r="C15" s="146" t="str">
        <f t="shared" si="0"/>
        <v>Stadtwerke Jülich</v>
      </c>
      <c r="D15" s="63" t="s">
        <v>248</v>
      </c>
      <c r="E15" s="166" t="s">
        <v>671</v>
      </c>
      <c r="F15" s="307" t="str">
        <f>VLOOKUP($E15,'[1]BDEW-Standard'!$B$3:$M$94,F$9,0)</f>
        <v>HD4</v>
      </c>
      <c r="H15" s="278">
        <f>ROUND(VLOOKUP($E15,'BDEW-Standard'!$B$3:$M$94,H$9,0),7)</f>
        <v>3.0084346000000002</v>
      </c>
      <c r="I15" s="278">
        <f>ROUND(VLOOKUP($E15,'BDEW-Standard'!$B$3:$M$94,I$9,0),7)</f>
        <v>-36.607845300000001</v>
      </c>
      <c r="J15" s="278">
        <f>ROUND(VLOOKUP($E15,'BDEW-Standard'!$B$3:$M$94,J$9,0),7)</f>
        <v>7.3211870000000001</v>
      </c>
      <c r="K15" s="278">
        <f>ROUND(VLOOKUP($E15,'BDEW-Standard'!$B$3:$M$94,K$9,0),7)</f>
        <v>0.15496599999999999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0.97302438504000599</v>
      </c>
      <c r="R15" s="281">
        <f>ROUND(VLOOKUP(MID($E15,4,3),'Wochentag F(WT)'!$B$7:$J$22,R$9,0),4)</f>
        <v>1.03</v>
      </c>
      <c r="S15" s="281">
        <f>ROUND(VLOOKUP(MID($E15,4,3),'Wochentag F(WT)'!$B$7:$J$22,S$9,0),4)</f>
        <v>1.03</v>
      </c>
      <c r="T15" s="281">
        <f>ROUND(VLOOKUP(MID($E15,4,3),'Wochentag F(WT)'!$B$7:$J$22,T$9,0),4)</f>
        <v>1.02</v>
      </c>
      <c r="U15" s="281">
        <f>ROUND(VLOOKUP(MID($E15,4,3),'Wochentag F(WT)'!$B$7:$J$22,U$9,0),4)</f>
        <v>1.03</v>
      </c>
      <c r="V15" s="281">
        <f>ROUND(VLOOKUP(MID($E15,4,3),'Wochentag F(WT)'!$B$7:$J$22,V$9,0),4)</f>
        <v>1.01</v>
      </c>
      <c r="W15" s="281">
        <f>ROUND(VLOOKUP(MID($E15,4,3),'Wochentag F(WT)'!$B$7:$J$22,W$9,0),4)</f>
        <v>0.93</v>
      </c>
      <c r="X15" s="282">
        <f t="shared" si="2"/>
        <v>0.95000000000000018</v>
      </c>
      <c r="Y15" s="303"/>
      <c r="Z15" s="212"/>
    </row>
    <row r="16" spans="2:26" s="144" customFormat="1">
      <c r="B16" s="145"/>
      <c r="C16" s="146"/>
      <c r="D16" s="63"/>
      <c r="E16" s="166"/>
      <c r="F16" s="307"/>
      <c r="H16" s="278"/>
      <c r="I16" s="278"/>
      <c r="J16" s="278"/>
      <c r="K16" s="278"/>
      <c r="L16" s="279"/>
      <c r="M16" s="278"/>
      <c r="N16" s="278"/>
      <c r="O16" s="278"/>
      <c r="P16" s="278"/>
      <c r="Q16" s="280"/>
      <c r="R16" s="281"/>
      <c r="S16" s="281"/>
      <c r="T16" s="281"/>
      <c r="U16" s="281"/>
      <c r="V16" s="281"/>
      <c r="W16" s="281"/>
      <c r="X16" s="282"/>
      <c r="Y16" s="303"/>
      <c r="Z16" s="212"/>
    </row>
    <row r="17" spans="2:26" s="144" customFormat="1">
      <c r="B17" s="145"/>
      <c r="C17" s="146"/>
      <c r="D17" s="63"/>
      <c r="E17" s="166"/>
      <c r="F17" s="307"/>
      <c r="H17" s="278"/>
      <c r="I17" s="278"/>
      <c r="J17" s="278"/>
      <c r="K17" s="278"/>
      <c r="L17" s="279"/>
      <c r="M17" s="278"/>
      <c r="N17" s="278"/>
      <c r="O17" s="278"/>
      <c r="P17" s="278"/>
      <c r="Q17" s="280"/>
      <c r="R17" s="281"/>
      <c r="S17" s="281"/>
      <c r="T17" s="281"/>
      <c r="U17" s="281"/>
      <c r="V17" s="281"/>
      <c r="W17" s="281"/>
      <c r="X17" s="282"/>
      <c r="Y17" s="303"/>
      <c r="Z17" s="212"/>
    </row>
    <row r="18" spans="2:26" s="144" customFormat="1">
      <c r="B18" s="145"/>
      <c r="C18" s="146"/>
      <c r="D18" s="63"/>
      <c r="E18" s="166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4" customFormat="1">
      <c r="B19" s="145"/>
      <c r="C19" s="146"/>
      <c r="D19" s="63"/>
      <c r="E19" s="166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4" customFormat="1">
      <c r="B20" s="145"/>
      <c r="C20" s="146"/>
      <c r="D20" s="63"/>
      <c r="E20" s="166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4" customFormat="1">
      <c r="B21" s="145"/>
      <c r="C21" s="146"/>
      <c r="D21" s="63"/>
      <c r="E21" s="166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4" customFormat="1">
      <c r="B22" s="145"/>
      <c r="C22" s="146"/>
      <c r="D22" s="63"/>
      <c r="E22" s="166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4" customFormat="1">
      <c r="B23" s="145"/>
      <c r="C23" s="146"/>
      <c r="D23" s="63"/>
      <c r="E23" s="166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4" customFormat="1">
      <c r="B24" s="145"/>
      <c r="C24" s="146"/>
      <c r="D24" s="63"/>
      <c r="E24" s="166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4" customFormat="1">
      <c r="B25" s="145"/>
      <c r="C25" s="146"/>
      <c r="D25" s="63"/>
      <c r="E25" s="166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4" customFormat="1">
      <c r="B26" s="145"/>
      <c r="C26" s="146"/>
      <c r="D26" s="63"/>
      <c r="E26" s="166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4" customFormat="1">
      <c r="B27" s="145"/>
      <c r="C27" s="146"/>
      <c r="D27" s="63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4" customFormat="1">
      <c r="B28" s="145"/>
      <c r="C28" s="146"/>
      <c r="D28" s="63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4" customFormat="1">
      <c r="B29" s="145"/>
      <c r="C29" s="146"/>
      <c r="D29" s="63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4" customFormat="1">
      <c r="B30" s="145"/>
      <c r="C30" s="146"/>
      <c r="D30" s="63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4" customFormat="1">
      <c r="B31" s="145"/>
      <c r="C31" s="146"/>
      <c r="D31" s="63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4" customFormat="1">
      <c r="B32" s="145"/>
      <c r="C32" s="146"/>
      <c r="D32" s="63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4" customFormat="1">
      <c r="B33" s="145"/>
      <c r="C33" s="146"/>
      <c r="D33" s="63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4" customFormat="1">
      <c r="B34" s="145"/>
      <c r="C34" s="146"/>
      <c r="D34" s="63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4" customFormat="1">
      <c r="B35" s="145"/>
      <c r="C35" s="146"/>
      <c r="D35" s="63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4" customFormat="1">
      <c r="B36" s="145"/>
      <c r="C36" s="146"/>
      <c r="D36" s="63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4" customFormat="1">
      <c r="B37" s="145"/>
      <c r="C37" s="146"/>
      <c r="D37" s="63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4" customFormat="1">
      <c r="B38" s="145"/>
      <c r="C38" s="146"/>
      <c r="D38" s="63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4" customFormat="1">
      <c r="B39" s="145"/>
      <c r="C39" s="146"/>
      <c r="D39" s="63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4" customFormat="1">
      <c r="B40" s="145"/>
      <c r="C40" s="146"/>
      <c r="D40" s="63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4" customFormat="1">
      <c r="B41" s="145"/>
      <c r="C41" s="146"/>
      <c r="D41" s="63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17" priority="16">
      <formula>ISERROR(F11)</formula>
    </cfRule>
  </conditionalFormatting>
  <conditionalFormatting sqref="E12:F41 Y12:Y41">
    <cfRule type="duplicateValues" dxfId="16" priority="38"/>
  </conditionalFormatting>
  <conditionalFormatting sqref="E12">
    <cfRule type="duplicateValues" dxfId="15" priority="7"/>
  </conditionalFormatting>
  <conditionalFormatting sqref="E12:E26">
    <cfRule type="duplicateValues" dxfId="14" priority="6"/>
  </conditionalFormatting>
  <conditionalFormatting sqref="F12:F26">
    <cfRule type="expression" dxfId="13" priority="5">
      <formula>ISERROR(F12)</formula>
    </cfRule>
  </conditionalFormatting>
  <conditionalFormatting sqref="F12:F26">
    <cfRule type="duplicateValues" dxfId="12" priority="4"/>
  </conditionalFormatting>
  <conditionalFormatting sqref="H12:K13">
    <cfRule type="expression" dxfId="11" priority="3">
      <formula>ISERROR(H12)</formula>
    </cfRule>
  </conditionalFormatting>
  <conditionalFormatting sqref="L12:P13">
    <cfRule type="expression" dxfId="10" priority="2">
      <formula>ISERROR(L12)</formula>
    </cfRule>
  </conditionalFormatting>
  <conditionalFormatting sqref="R12:X13">
    <cfRule type="expression" dxfId="9" priority="1">
      <formula>ISERROR(R12)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9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0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5" t="s">
        <v>348</v>
      </c>
      <c r="B1" s="216">
        <v>42173</v>
      </c>
      <c r="D1" s="132" t="s">
        <v>458</v>
      </c>
      <c r="F1" s="217" t="s">
        <v>552</v>
      </c>
      <c r="N1" s="218"/>
    </row>
    <row r="2" spans="1:14" ht="25.5">
      <c r="A2" s="219" t="s">
        <v>272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5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9" t="s">
        <v>245</v>
      </c>
      <c r="B96" s="129" t="s">
        <v>55</v>
      </c>
      <c r="C96" s="129" t="s">
        <v>323</v>
      </c>
      <c r="D96" s="235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9" t="s">
        <v>245</v>
      </c>
      <c r="B97" s="129" t="s">
        <v>60</v>
      </c>
      <c r="C97" s="129" t="s">
        <v>328</v>
      </c>
      <c r="D97" s="235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9" t="s">
        <v>245</v>
      </c>
      <c r="B98" s="129" t="s">
        <v>65</v>
      </c>
      <c r="C98" s="129" t="s">
        <v>333</v>
      </c>
      <c r="D98" s="235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9" t="s">
        <v>245</v>
      </c>
      <c r="B99" s="129" t="s">
        <v>18</v>
      </c>
      <c r="C99" s="129" t="s">
        <v>286</v>
      </c>
      <c r="D99" s="235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5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5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5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5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5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5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5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5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5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5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5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5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5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5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5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5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5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5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5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5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5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5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5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5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5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5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5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5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5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5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5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5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5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5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5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5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5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5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5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5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5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5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5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5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5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5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5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5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5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5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5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5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5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5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5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5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5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5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5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T30" sqref="T30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>Stadtwerke Jülich GmbH</v>
      </c>
      <c r="D4" s="77"/>
      <c r="G4" s="77"/>
      <c r="I4" s="77"/>
      <c r="J4" s="78"/>
      <c r="M4" s="87" t="s">
        <v>546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448</v>
      </c>
      <c r="C5" s="65" t="str">
        <f>Netzbetreiber!D28</f>
        <v>Stadtwerke Jülich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446</v>
      </c>
      <c r="C6" s="64" t="str">
        <f>Netzbetreiber!$D$11</f>
        <v>9870106800005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44652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6" t="s">
        <v>462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51" t="s">
        <v>590</v>
      </c>
      <c r="C10" s="352"/>
      <c r="D10" s="95">
        <v>2</v>
      </c>
      <c r="E10" s="96" t="str">
        <f>IF(ISERROR(HLOOKUP(E$11,$M$9:$AD$33,$D10,0)),"",HLOOKUP(E$11,$M$9:$AD$33,$D10,0))</f>
        <v/>
      </c>
      <c r="F10" s="349" t="s">
        <v>399</v>
      </c>
      <c r="G10" s="349"/>
      <c r="H10" s="349"/>
      <c r="I10" s="349"/>
      <c r="J10" s="349"/>
      <c r="K10" s="349"/>
      <c r="L10" s="350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1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4">
        <f>MIN(SUMPRODUCT($M$11:$AD$11,M12:AD12),1)</f>
        <v>1</v>
      </c>
      <c r="F12" s="311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5">
        <f t="shared" ref="E13:E33" si="0">MIN(SUMPRODUCT($M$11:$AD$11,M13:AD13),1)</f>
        <v>0</v>
      </c>
      <c r="F13" s="312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5">
        <f t="shared" si="0"/>
        <v>0</v>
      </c>
      <c r="F14" s="312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5">
        <f t="shared" si="0"/>
        <v>0</v>
      </c>
      <c r="F15" s="312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5">
        <f t="shared" si="0"/>
        <v>1</v>
      </c>
      <c r="F16" s="312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5">
        <f t="shared" si="0"/>
        <v>1</v>
      </c>
      <c r="F17" s="312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5">
        <f t="shared" si="0"/>
        <v>1</v>
      </c>
      <c r="F18" s="312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405</v>
      </c>
      <c r="C19" s="118"/>
      <c r="D19" s="112">
        <v>11</v>
      </c>
      <c r="E19" s="315">
        <f t="shared" si="0"/>
        <v>1</v>
      </c>
      <c r="F19" s="312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656</v>
      </c>
      <c r="C20" s="118"/>
      <c r="D20" s="112">
        <v>12</v>
      </c>
      <c r="E20" s="315">
        <f t="shared" si="0"/>
        <v>1</v>
      </c>
      <c r="F20" s="312" t="s">
        <v>403</v>
      </c>
      <c r="G20" s="81" t="s">
        <v>403</v>
      </c>
      <c r="H20" s="81" t="s">
        <v>403</v>
      </c>
      <c r="I20" s="81" t="s">
        <v>396</v>
      </c>
      <c r="J20" s="81" t="s">
        <v>403</v>
      </c>
      <c r="K20" s="81" t="s">
        <v>403</v>
      </c>
      <c r="L20" s="82" t="s">
        <v>403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419</v>
      </c>
      <c r="C21" s="118"/>
      <c r="D21" s="112">
        <v>13</v>
      </c>
      <c r="E21" s="315">
        <f t="shared" si="0"/>
        <v>1</v>
      </c>
      <c r="F21" s="312" t="s">
        <v>403</v>
      </c>
      <c r="G21" s="81" t="s">
        <v>403</v>
      </c>
      <c r="H21" s="81" t="s">
        <v>403</v>
      </c>
      <c r="I21" s="81" t="s">
        <v>403</v>
      </c>
      <c r="J21" s="81" t="s">
        <v>403</v>
      </c>
      <c r="K21" s="81" t="s">
        <v>403</v>
      </c>
      <c r="L21" s="82" t="s">
        <v>396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420</v>
      </c>
      <c r="C22" s="118"/>
      <c r="D22" s="112">
        <v>14</v>
      </c>
      <c r="E22" s="315">
        <f t="shared" si="0"/>
        <v>1</v>
      </c>
      <c r="F22" s="312" t="s">
        <v>396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403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421</v>
      </c>
      <c r="C23" s="118"/>
      <c r="D23" s="112">
        <v>15</v>
      </c>
      <c r="E23" s="315">
        <f t="shared" si="0"/>
        <v>1</v>
      </c>
      <c r="F23" s="312" t="s">
        <v>403</v>
      </c>
      <c r="G23" s="81" t="s">
        <v>403</v>
      </c>
      <c r="H23" s="81" t="s">
        <v>403</v>
      </c>
      <c r="I23" s="81" t="s">
        <v>396</v>
      </c>
      <c r="J23" s="81" t="s">
        <v>403</v>
      </c>
      <c r="K23" s="81" t="s">
        <v>403</v>
      </c>
      <c r="L23" s="82" t="s">
        <v>403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406</v>
      </c>
      <c r="C24" s="118"/>
      <c r="D24" s="112">
        <v>16</v>
      </c>
      <c r="E24" s="315">
        <f t="shared" si="0"/>
        <v>0</v>
      </c>
      <c r="F24" s="312" t="s">
        <v>396</v>
      </c>
      <c r="G24" s="81" t="s">
        <v>396</v>
      </c>
      <c r="H24" s="81" t="s">
        <v>396</v>
      </c>
      <c r="I24" s="81" t="s">
        <v>396</v>
      </c>
      <c r="J24" s="81" t="s">
        <v>396</v>
      </c>
      <c r="K24" s="81" t="s">
        <v>396</v>
      </c>
      <c r="L24" s="82" t="s">
        <v>396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407</v>
      </c>
      <c r="C25" s="118"/>
      <c r="D25" s="112">
        <v>17</v>
      </c>
      <c r="E25" s="315">
        <f t="shared" si="0"/>
        <v>0</v>
      </c>
      <c r="F25" s="312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408</v>
      </c>
      <c r="C26" s="118"/>
      <c r="D26" s="112">
        <v>18</v>
      </c>
      <c r="E26" s="315">
        <f t="shared" si="0"/>
        <v>1</v>
      </c>
      <c r="F26" s="312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409</v>
      </c>
      <c r="C27" s="118"/>
      <c r="D27" s="112">
        <v>19</v>
      </c>
      <c r="E27" s="315">
        <f t="shared" si="0"/>
        <v>0</v>
      </c>
      <c r="F27" s="312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410</v>
      </c>
      <c r="C28" s="118"/>
      <c r="D28" s="112">
        <v>20</v>
      </c>
      <c r="E28" s="315">
        <f t="shared" si="0"/>
        <v>1</v>
      </c>
      <c r="F28" s="312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411</v>
      </c>
      <c r="C29" s="118"/>
      <c r="D29" s="112">
        <v>21</v>
      </c>
      <c r="E29" s="315">
        <f t="shared" si="0"/>
        <v>0</v>
      </c>
      <c r="F29" s="312" t="s">
        <v>403</v>
      </c>
      <c r="G29" s="81" t="s">
        <v>403</v>
      </c>
      <c r="H29" s="81" t="s">
        <v>396</v>
      </c>
      <c r="I29" s="81" t="s">
        <v>403</v>
      </c>
      <c r="J29" s="81" t="s">
        <v>403</v>
      </c>
      <c r="K29" s="81" t="s">
        <v>403</v>
      </c>
      <c r="L29" s="82" t="s">
        <v>403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412</v>
      </c>
      <c r="C30" s="118"/>
      <c r="D30" s="112">
        <v>22</v>
      </c>
      <c r="E30" s="315">
        <f t="shared" si="0"/>
        <v>1</v>
      </c>
      <c r="F30" s="312" t="s">
        <v>395</v>
      </c>
      <c r="G30" s="81" t="s">
        <v>395</v>
      </c>
      <c r="H30" s="81" t="s">
        <v>395</v>
      </c>
      <c r="I30" s="81" t="s">
        <v>395</v>
      </c>
      <c r="J30" s="81" t="s">
        <v>395</v>
      </c>
      <c r="K30" s="81" t="s">
        <v>395</v>
      </c>
      <c r="L30" s="82" t="s">
        <v>396</v>
      </c>
      <c r="M30" s="113"/>
      <c r="N30" s="119"/>
      <c r="O30" s="120"/>
      <c r="P30" s="120"/>
      <c r="Q30" s="120"/>
      <c r="R30" s="120"/>
      <c r="S30" s="120"/>
      <c r="T30" s="120">
        <v>1</v>
      </c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413</v>
      </c>
      <c r="C31" s="118"/>
      <c r="D31" s="112">
        <v>23</v>
      </c>
      <c r="E31" s="315">
        <f t="shared" si="0"/>
        <v>1</v>
      </c>
      <c r="F31" s="312" t="s">
        <v>396</v>
      </c>
      <c r="G31" s="81" t="s">
        <v>396</v>
      </c>
      <c r="H31" s="81" t="s">
        <v>396</v>
      </c>
      <c r="I31" s="81" t="s">
        <v>396</v>
      </c>
      <c r="J31" s="81" t="s">
        <v>396</v>
      </c>
      <c r="K31" s="81" t="s">
        <v>396</v>
      </c>
      <c r="L31" s="82" t="s">
        <v>396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414</v>
      </c>
      <c r="C32" s="118"/>
      <c r="D32" s="112">
        <v>24</v>
      </c>
      <c r="E32" s="315">
        <f t="shared" si="0"/>
        <v>1</v>
      </c>
      <c r="F32" s="312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396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415</v>
      </c>
      <c r="C33" s="124"/>
      <c r="D33" s="125">
        <v>25</v>
      </c>
      <c r="E33" s="316">
        <f t="shared" si="0"/>
        <v>1</v>
      </c>
      <c r="F33" s="313" t="s">
        <v>395</v>
      </c>
      <c r="G33" s="83" t="s">
        <v>395</v>
      </c>
      <c r="H33" s="83" t="s">
        <v>395</v>
      </c>
      <c r="I33" s="83" t="s">
        <v>395</v>
      </c>
      <c r="J33" s="83" t="s">
        <v>395</v>
      </c>
      <c r="K33" s="83" t="s">
        <v>395</v>
      </c>
      <c r="L33" s="84" t="s">
        <v>396</v>
      </c>
      <c r="M33" s="113"/>
      <c r="N33" s="126"/>
      <c r="O33" s="127"/>
      <c r="P33" s="127"/>
      <c r="Q33" s="127"/>
      <c r="R33" s="127"/>
      <c r="S33" s="127"/>
      <c r="T33" s="127">
        <v>1</v>
      </c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3" xr:uid="{00000000-0002-0000-0700-000002000000}">
      <formula1>"1, "</formula1>
    </dataValidation>
    <dataValidation type="list" allowBlank="1" showInputMessage="1" showErrorMessage="1" sqref="F12:L33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9" customWidth="1"/>
    <col min="16" max="16" width="16.5703125" style="237" customWidth="1"/>
    <col min="17" max="16384" width="11.42578125" style="237"/>
  </cols>
  <sheetData>
    <row r="1" spans="1:16" s="236" customFormat="1">
      <c r="A1" s="132" t="s">
        <v>459</v>
      </c>
      <c r="B1" s="129"/>
      <c r="D1" s="217" t="s">
        <v>552</v>
      </c>
    </row>
    <row r="2" spans="1:16">
      <c r="A2" s="237"/>
      <c r="B2" s="236" t="s">
        <v>460</v>
      </c>
    </row>
    <row r="3" spans="1:16" ht="20.100000000000001" customHeight="1">
      <c r="A3" s="353" t="s">
        <v>249</v>
      </c>
      <c r="B3" s="238" t="s">
        <v>86</v>
      </c>
      <c r="C3" s="239"/>
      <c r="D3" s="355" t="s">
        <v>461</v>
      </c>
      <c r="E3" s="356"/>
      <c r="F3" s="356"/>
      <c r="G3" s="356"/>
      <c r="H3" s="356"/>
      <c r="I3" s="356"/>
      <c r="J3" s="357"/>
      <c r="K3" s="240"/>
      <c r="L3" s="240"/>
      <c r="M3" s="240"/>
      <c r="N3" s="240"/>
      <c r="O3" s="241"/>
      <c r="P3" s="240"/>
    </row>
    <row r="4" spans="1:16" ht="20.100000000000001" customHeight="1">
      <c r="A4" s="354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369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369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Schweren, Guido</cp:lastModifiedBy>
  <cp:lastPrinted>2015-03-20T22:59:10Z</cp:lastPrinted>
  <dcterms:created xsi:type="dcterms:W3CDTF">2015-01-15T05:25:41Z</dcterms:created>
  <dcterms:modified xsi:type="dcterms:W3CDTF">2022-03-29T05:08:20Z</dcterms:modified>
</cp:coreProperties>
</file>